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3"/>
  </bookViews>
  <sheets>
    <sheet name="基金封面" sheetId="1" r:id="rId1"/>
    <sheet name="汇总表" sheetId="2" r:id="rId2"/>
    <sheet name="基金收入" sheetId="3" r:id="rId3"/>
    <sheet name="基金支出" sheetId="4" r:id="rId4"/>
  </sheets>
  <externalReferences>
    <externalReference r:id="rId7"/>
  </externalReferences>
  <definedNames>
    <definedName name="_xlnm.Print_Titles" localSheetId="2">'基金收入'!$1:$4</definedName>
    <definedName name="_xlnm.Print_Titles" localSheetId="3">'基金支出'!$1:$4</definedName>
  </definedNames>
  <calcPr fullCalcOnLoad="1"/>
</workbook>
</file>

<file path=xl/sharedStrings.xml><?xml version="1.0" encoding="utf-8"?>
<sst xmlns="http://schemas.openxmlformats.org/spreadsheetml/2006/main" count="182" uniqueCount="133">
  <si>
    <t>附表2：</t>
  </si>
  <si>
    <t>鹤山市雅瑶镇2018年镇（街）政府性基金收支执行情况表</t>
  </si>
  <si>
    <t>附件2-1：</t>
  </si>
  <si>
    <t>鹤山市2018年雅瑶镇政府性基金预算收支执行情况汇总表</t>
  </si>
  <si>
    <t>单位：万元</t>
  </si>
  <si>
    <t>收入项目</t>
  </si>
  <si>
    <t>支出项目</t>
  </si>
  <si>
    <t>科目号</t>
  </si>
  <si>
    <t>科目名称</t>
  </si>
  <si>
    <t>2018年预算</t>
  </si>
  <si>
    <t>2018年实绩</t>
  </si>
  <si>
    <t>比预算增(减)额</t>
  </si>
  <si>
    <t>比预算增(减)%</t>
  </si>
  <si>
    <t>一、政府性基金预算收入</t>
  </si>
  <si>
    <t>一、政府性基金预算支出</t>
  </si>
  <si>
    <t>农业土地开发资金收入</t>
  </si>
  <si>
    <t>文化体育与传媒支出</t>
  </si>
  <si>
    <t>国有土地使用权出让收入</t>
  </si>
  <si>
    <t>社会保障和就业支出</t>
  </si>
  <si>
    <t>彩票公益金收入</t>
  </si>
  <si>
    <t>城乡社区支出</t>
  </si>
  <si>
    <t>城市基础设施配套费收入</t>
  </si>
  <si>
    <t xml:space="preserve">  国有土地使用权出让收入及对应专项债务收入安排的支出</t>
  </si>
  <si>
    <t>污水处理费收入</t>
  </si>
  <si>
    <t xml:space="preserve">  农业土地开发资金安排的支出</t>
  </si>
  <si>
    <t>彩票发行机构和彩票销售机构的业务费用</t>
  </si>
  <si>
    <t xml:space="preserve">  城市基础设施配套费安排的支出</t>
  </si>
  <si>
    <t xml:space="preserve">  污水处理费安排的支出</t>
  </si>
  <si>
    <t>农林水支出</t>
  </si>
  <si>
    <t>交通运输支出</t>
  </si>
  <si>
    <t>其他支出</t>
  </si>
  <si>
    <t>债务付息支出</t>
  </si>
  <si>
    <t>债务发行费用支出</t>
  </si>
  <si>
    <t>二、上级补助收入</t>
  </si>
  <si>
    <t>二、上解上级支出</t>
  </si>
  <si>
    <t>三、上年结余收入</t>
  </si>
  <si>
    <t>三、债务还本支出</t>
  </si>
  <si>
    <t>四、债务转贷收入</t>
  </si>
  <si>
    <t>四、调出资金</t>
  </si>
  <si>
    <t>五、年终结余</t>
  </si>
  <si>
    <t>收入合计</t>
  </si>
  <si>
    <t>支出合计</t>
  </si>
  <si>
    <r>
      <t>附件2</t>
    </r>
    <r>
      <rPr>
        <sz val="12"/>
        <rFont val="宋体"/>
        <family val="0"/>
      </rPr>
      <t>-</t>
    </r>
    <r>
      <rPr>
        <sz val="12"/>
        <rFont val="宋体"/>
        <family val="0"/>
      </rPr>
      <t>2</t>
    </r>
    <r>
      <rPr>
        <sz val="12"/>
        <rFont val="宋体"/>
        <family val="0"/>
      </rPr>
      <t>：</t>
    </r>
  </si>
  <si>
    <t>鹤山市2018年镇（街）政府性基金预算收入执行情况表</t>
  </si>
  <si>
    <t>单位:万元</t>
  </si>
  <si>
    <r>
      <t>占预算收入比例</t>
    </r>
    <r>
      <rPr>
        <b/>
        <sz val="11.5"/>
        <rFont val="Times New Roman"/>
        <family val="1"/>
      </rPr>
      <t xml:space="preserve"> </t>
    </r>
    <r>
      <rPr>
        <b/>
        <sz val="11.5"/>
        <rFont val="宋体"/>
        <family val="0"/>
      </rPr>
      <t>%</t>
    </r>
  </si>
  <si>
    <t>备注</t>
  </si>
  <si>
    <t>属于镇街本级的收入。</t>
  </si>
  <si>
    <t>新型墙体材料专项基金收入</t>
  </si>
  <si>
    <t>城市公用事业附加收入</t>
  </si>
  <si>
    <t>镇街一般不存在此收入。</t>
  </si>
  <si>
    <t>计提、分成后，属于镇街可支配的部分。</t>
  </si>
  <si>
    <t xml:space="preserve">  福利彩票公益金收入</t>
  </si>
  <si>
    <t xml:space="preserve">  体育彩票公益金收入</t>
  </si>
  <si>
    <t>江财综[2015]18号，自2015年3月1日起，该项资金纳入基金预算管理。</t>
  </si>
  <si>
    <t>政府性基金转移收入</t>
  </si>
  <si>
    <t xml:space="preserve">  政府性基金补助收入</t>
  </si>
  <si>
    <r>
      <t>反映201</t>
    </r>
    <r>
      <rPr>
        <sz val="11"/>
        <rFont val="宋体"/>
        <family val="0"/>
      </rPr>
      <t>8</t>
    </r>
    <r>
      <rPr>
        <sz val="11"/>
        <rFont val="宋体"/>
        <family val="0"/>
      </rPr>
      <t>年中央、省、江门预下达到镇街的补助。</t>
    </r>
  </si>
  <si>
    <t xml:space="preserve">  县级对镇街的政府性基金补助收入</t>
  </si>
  <si>
    <r>
      <t>反映201</t>
    </r>
    <r>
      <rPr>
        <sz val="11"/>
        <rFont val="宋体"/>
        <family val="0"/>
      </rPr>
      <t>8</t>
    </r>
    <r>
      <rPr>
        <sz val="11"/>
        <rFont val="宋体"/>
        <family val="0"/>
      </rPr>
      <t>年县级预下达到镇街的补助。</t>
    </r>
  </si>
  <si>
    <t>政府性基金预算上年结余收入</t>
  </si>
  <si>
    <t>地方政府专项债务转贷收入</t>
  </si>
  <si>
    <t>镇街无。</t>
  </si>
  <si>
    <t>五、调入资金</t>
  </si>
  <si>
    <t>调入政府性基金预算资金</t>
  </si>
  <si>
    <t>从其他预算调入政府性基金预算的资金。</t>
  </si>
  <si>
    <t>附件2-3：</t>
  </si>
  <si>
    <t>鹤山市2018年镇（街）政府性基金预算支出执行情况表(以决算数为准）</t>
  </si>
  <si>
    <t>占预算支出比例%</t>
  </si>
  <si>
    <t>反映镇街土地收入安排的支出，以及中央、省、江门级补助下达到各镇街后安排的支出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</si>
  <si>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</si>
  <si>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</si>
  <si>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</si>
  <si>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大中型水库移民后期扶持基金支出</t>
  </si>
  <si>
    <r>
      <t xml:space="preserve">    </t>
    </r>
    <r>
      <rPr>
        <sz val="11.5"/>
        <color indexed="8"/>
        <rFont val="宋体"/>
        <family val="0"/>
      </rPr>
      <t>移民补助</t>
    </r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</si>
  <si>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</si>
  <si>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</si>
  <si>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</si>
  <si>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r>
      <t xml:space="preserve"> </t>
    </r>
    <r>
      <rPr>
        <b/>
        <sz val="11.5"/>
        <color indexed="8"/>
        <rFont val="宋体"/>
        <family val="0"/>
      </rPr>
      <t xml:space="preserve">   </t>
    </r>
    <r>
      <rPr>
        <sz val="11.5"/>
        <color indexed="8"/>
        <rFont val="宋体"/>
        <family val="0"/>
      </rPr>
      <t>基础设施建设和经济发展</t>
    </r>
  </si>
  <si>
    <t xml:space="preserve">    其他小型水库移民扶助基金支出</t>
  </si>
  <si>
    <t>填计提后属于镇街可支配的部分</t>
  </si>
  <si>
    <t xml:space="preserve">    征地和拆迁补偿支出</t>
  </si>
  <si>
    <t xml:space="preserve">       佛开高速</t>
  </si>
  <si>
    <t xml:space="preserve">       其他征地和拆迁补偿支出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</si>
  <si>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</si>
  <si>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</si>
  <si>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</si>
  <si>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</si>
  <si>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</si>
  <si>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其他国有土地使用权出让收入安排的支出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</si>
  <si>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</si>
  <si>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</si>
  <si>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</si>
  <si>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其他城市公用事业附加安排的支出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</si>
  <si>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</si>
  <si>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</si>
  <si>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  基本农田建设和保护支出</t>
  </si>
  <si>
    <t xml:space="preserve">    土地整理支出</t>
  </si>
  <si>
    <t xml:space="preserve">  城市基础设施配套费及对应专项债务收入安排的支出</t>
  </si>
  <si>
    <t xml:space="preserve">    其他城市基础设施配套费安排的支出</t>
  </si>
  <si>
    <t xml:space="preserve">  污水处理费及对应专项债务收入安排的支出</t>
  </si>
  <si>
    <t xml:space="preserve">     其他污水处理费安排支出</t>
  </si>
  <si>
    <t xml:space="preserve">  大中型水库库区基金及对应专项债务收入安排的支出</t>
  </si>
  <si>
    <t xml:space="preserve">    其他大中型水库库区基金支出</t>
  </si>
  <si>
    <t>资源勘探信息等支出</t>
  </si>
  <si>
    <t xml:space="preserve">  新型墙体材料专项基金及对应专项债务收入安排的支出</t>
  </si>
  <si>
    <t xml:space="preserve">    其他新型墙体材料专项基金支出</t>
  </si>
  <si>
    <t>财预[2015]205号，2016年起，该科目从基金转列公共预算</t>
  </si>
  <si>
    <t xml:space="preserve">  其他政府性基金及对应专项债务收入安排的支出</t>
  </si>
  <si>
    <t xml:space="preserve">  彩票发行销售机构业务费安排的支出</t>
  </si>
  <si>
    <t>根据《2015年政府收支分类科目》，该科目由专户纳入基金预算管理</t>
  </si>
  <si>
    <t xml:space="preserve">    福利彩票销售机构的业务费支出</t>
  </si>
  <si>
    <t xml:space="preserve">  彩票公益金及对应专项债务收入安排的支出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</si>
  <si>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</si>
  <si>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</si>
  <si>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</si>
  <si>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</si>
  <si>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用于其他社会公益事业的彩票公益金支出</t>
  </si>
  <si>
    <t xml:space="preserve">  地方政府专项债务付息支出</t>
  </si>
  <si>
    <t xml:space="preserve">    新型墙体材料专项基金债务付息支出</t>
  </si>
  <si>
    <t xml:space="preserve">    城市公用事业附加债务付息支出</t>
  </si>
  <si>
    <t xml:space="preserve">    国有土地使用权出让金债务付息支出</t>
  </si>
  <si>
    <t xml:space="preserve">    农业土地开发资金债务付息支出</t>
  </si>
  <si>
    <t xml:space="preserve">    彩票公益金债务付息支出</t>
  </si>
  <si>
    <t xml:space="preserve">    污水处理费债务付息支出</t>
  </si>
  <si>
    <t xml:space="preserve">    其他政府性基金债务付息支出</t>
  </si>
  <si>
    <t>上解中央、省、江门支出</t>
  </si>
  <si>
    <t xml:space="preserve">    政府性基金上解支出</t>
  </si>
  <si>
    <t xml:space="preserve">  地方政府专项债务还本支出</t>
  </si>
  <si>
    <t>镇街无</t>
  </si>
  <si>
    <t xml:space="preserve">    政府性基金预算调出资金</t>
  </si>
  <si>
    <t>反映基金预算调出到其他预算的资金</t>
  </si>
  <si>
    <t xml:space="preserve">   政府性基金年终结余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</si>
</sst>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 * #,##0_ ;_ * \-#,##0_ ;_ * &quot;-&quot;??_ ;_ @_ "/>
    <numFmt numFmtId="178" formatCode="0.00_ "/>
    <numFmt numFmtId="179" formatCode="#,##0_ "/>
  </numFmts>
  <fonts count="6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b/>
      <sz val="11.5"/>
      <color indexed="8"/>
      <name val="宋体"/>
      <family val="0"/>
    </font>
    <font>
      <b/>
      <sz val="10"/>
      <color indexed="8"/>
      <name val="宋体"/>
      <family val="0"/>
    </font>
    <font>
      <sz val="11.5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20"/>
      <name val="黑体"/>
      <family val="3"/>
    </font>
    <font>
      <sz val="11"/>
      <name val="宋体"/>
      <family val="0"/>
    </font>
    <font>
      <b/>
      <sz val="11.5"/>
      <name val="宋体"/>
      <family val="0"/>
    </font>
    <font>
      <b/>
      <sz val="10"/>
      <name val="宋体"/>
      <family val="0"/>
    </font>
    <font>
      <sz val="11.5"/>
      <name val="宋体"/>
      <family val="0"/>
    </font>
    <font>
      <b/>
      <sz val="11.5"/>
      <name val="黑体"/>
      <family val="3"/>
    </font>
    <font>
      <b/>
      <sz val="11"/>
      <name val="黑体"/>
      <family val="3"/>
    </font>
    <font>
      <b/>
      <sz val="11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b/>
      <sz val="18"/>
      <name val="黑体"/>
      <family val="3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0"/>
      <color indexed="8"/>
      <name val="Arial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9"/>
      <color indexed="1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.5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0"/>
      <color theme="1"/>
      <name val="黑体"/>
      <family val="3"/>
    </font>
    <font>
      <b/>
      <sz val="11.5"/>
      <color theme="1"/>
      <name val="宋体"/>
      <family val="0"/>
    </font>
    <font>
      <b/>
      <sz val="10"/>
      <color theme="1"/>
      <name val="宋体"/>
      <family val="0"/>
    </font>
    <font>
      <b/>
      <sz val="11.5"/>
      <color theme="1"/>
      <name val="Calibri"/>
      <family val="0"/>
    </font>
    <font>
      <sz val="11.5"/>
      <color theme="1"/>
      <name val="Calibri"/>
      <family val="0"/>
    </font>
    <font>
      <sz val="10"/>
      <color theme="1"/>
      <name val="Calibri"/>
      <family val="0"/>
    </font>
    <font>
      <b/>
      <sz val="11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6" fillId="9" borderId="0" applyNumberFormat="0" applyBorder="0" applyAlignment="0" applyProtection="0"/>
    <xf numFmtId="0" fontId="47" fillId="0" borderId="5" applyNumberFormat="0" applyFill="0" applyAlignment="0" applyProtection="0"/>
    <xf numFmtId="0" fontId="46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28" fillId="0" borderId="0" applyNumberFormat="0" applyFill="0" applyBorder="0" applyAlignment="0" applyProtection="0"/>
    <xf numFmtId="0" fontId="55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176" fontId="60" fillId="0" borderId="0" xfId="0" applyNumberFormat="1" applyFont="1" applyFill="1" applyAlignment="1">
      <alignment vertical="center"/>
    </xf>
    <xf numFmtId="0" fontId="60" fillId="0" borderId="0" xfId="0" applyFont="1" applyFill="1" applyAlignment="1">
      <alignment vertical="center"/>
    </xf>
    <xf numFmtId="10" fontId="60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10" fontId="60" fillId="0" borderId="0" xfId="0" applyNumberFormat="1" applyFont="1" applyFill="1" applyAlignment="1">
      <alignment vertical="center"/>
    </xf>
    <xf numFmtId="0" fontId="61" fillId="0" borderId="0" xfId="0" applyNumberFormat="1" applyFont="1" applyAlignment="1">
      <alignment horizontal="center" vertical="center"/>
    </xf>
    <xf numFmtId="10" fontId="60" fillId="0" borderId="0" xfId="0" applyNumberFormat="1" applyFont="1" applyAlignment="1">
      <alignment horizontal="right" vertical="center"/>
    </xf>
    <xf numFmtId="0" fontId="62" fillId="0" borderId="10" xfId="0" applyFont="1" applyBorder="1" applyAlignment="1">
      <alignment horizontal="center" vertical="center"/>
    </xf>
    <xf numFmtId="176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10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65" fillId="0" borderId="0" xfId="0" applyFont="1" applyAlignment="1">
      <alignment vertical="center"/>
    </xf>
    <xf numFmtId="41" fontId="64" fillId="0" borderId="10" xfId="23" applyNumberFormat="1" applyFont="1" applyFill="1" applyBorder="1" applyAlignment="1">
      <alignment vertical="center" wrapText="1"/>
    </xf>
    <xf numFmtId="41" fontId="65" fillId="0" borderId="10" xfId="23" applyNumberFormat="1" applyFont="1" applyBorder="1" applyAlignment="1">
      <alignment vertical="center" wrapText="1"/>
    </xf>
    <xf numFmtId="10" fontId="65" fillId="0" borderId="10" xfId="23" applyNumberFormat="1" applyFont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vertical="center" wrapText="1"/>
    </xf>
    <xf numFmtId="41" fontId="64" fillId="0" borderId="10" xfId="23" applyNumberFormat="1" applyFont="1" applyFill="1" applyBorder="1" applyAlignment="1">
      <alignment vertical="center"/>
    </xf>
    <xf numFmtId="0" fontId="65" fillId="0" borderId="10" xfId="23" applyNumberFormat="1" applyFont="1" applyBorder="1" applyAlignment="1">
      <alignment horizontal="right" vertical="center" wrapText="1"/>
    </xf>
    <xf numFmtId="0" fontId="65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vertical="center" wrapText="1"/>
    </xf>
    <xf numFmtId="41" fontId="65" fillId="0" borderId="10" xfId="23" applyNumberFormat="1" applyFont="1" applyFill="1" applyBorder="1" applyAlignment="1">
      <alignment vertical="center" wrapText="1"/>
    </xf>
    <xf numFmtId="41" fontId="64" fillId="0" borderId="10" xfId="23" applyNumberFormat="1" applyFont="1" applyBorder="1" applyAlignment="1">
      <alignment vertical="center"/>
    </xf>
    <xf numFmtId="41" fontId="65" fillId="0" borderId="10" xfId="23" applyNumberFormat="1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41" fontId="65" fillId="0" borderId="10" xfId="23" applyNumberFormat="1" applyFont="1" applyFill="1" applyBorder="1" applyAlignment="1">
      <alignment vertical="center"/>
    </xf>
    <xf numFmtId="0" fontId="61" fillId="0" borderId="0" xfId="0" applyNumberFormat="1" applyFont="1" applyAlignment="1">
      <alignment vertical="center"/>
    </xf>
    <xf numFmtId="0" fontId="65" fillId="0" borderId="10" xfId="0" applyFont="1" applyBorder="1" applyAlignment="1">
      <alignment horizontal="left" vertical="center" wrapText="1"/>
    </xf>
    <xf numFmtId="177" fontId="65" fillId="0" borderId="10" xfId="23" applyNumberFormat="1" applyFont="1" applyFill="1" applyBorder="1" applyAlignment="1">
      <alignment vertical="center"/>
    </xf>
    <xf numFmtId="0" fontId="64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176" fontId="57" fillId="0" borderId="0" xfId="23" applyNumberFormat="1" applyFont="1" applyFill="1" applyBorder="1" applyAlignment="1">
      <alignment vertical="center"/>
    </xf>
    <xf numFmtId="37" fontId="57" fillId="0" borderId="0" xfId="23" applyNumberFormat="1" applyFont="1" applyFill="1" applyBorder="1" applyAlignment="1">
      <alignment vertical="center"/>
    </xf>
    <xf numFmtId="37" fontId="57" fillId="0" borderId="0" xfId="23" applyNumberFormat="1" applyFont="1" applyBorder="1" applyAlignment="1">
      <alignment vertical="center" wrapText="1"/>
    </xf>
    <xf numFmtId="10" fontId="57" fillId="0" borderId="0" xfId="23" applyNumberFormat="1" applyFont="1" applyBorder="1" applyAlignment="1">
      <alignment vertical="center" wrapText="1"/>
    </xf>
    <xf numFmtId="0" fontId="57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0" fontId="0" fillId="0" borderId="0" xfId="26" applyNumberFormat="1" applyFont="1" applyFill="1" applyAlignment="1">
      <alignment vertical="center"/>
    </xf>
    <xf numFmtId="0" fontId="10" fillId="0" borderId="0" xfId="0" applyNumberFormat="1" applyFont="1" applyAlignment="1">
      <alignment horizontal="center" vertical="center"/>
    </xf>
    <xf numFmtId="10" fontId="11" fillId="0" borderId="0" xfId="26" applyNumberFormat="1" applyFont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0" fontId="67" fillId="0" borderId="10" xfId="26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4" fillId="0" borderId="0" xfId="0" applyFont="1" applyAlignment="1">
      <alignment vertical="center"/>
    </xf>
    <xf numFmtId="178" fontId="12" fillId="0" borderId="10" xfId="23" applyNumberFormat="1" applyFont="1" applyFill="1" applyBorder="1" applyAlignment="1">
      <alignment horizontal="center" vertical="center" wrapText="1"/>
    </xf>
    <xf numFmtId="41" fontId="12" fillId="0" borderId="10" xfId="23" applyNumberFormat="1" applyFont="1" applyFill="1" applyBorder="1" applyAlignment="1">
      <alignment horizontal="center" vertical="center" wrapText="1"/>
    </xf>
    <xf numFmtId="41" fontId="12" fillId="0" borderId="10" xfId="23" applyNumberFormat="1" applyFont="1" applyFill="1" applyBorder="1" applyAlignment="1">
      <alignment horizontal="right" vertical="center" wrapText="1"/>
    </xf>
    <xf numFmtId="179" fontId="12" fillId="0" borderId="10" xfId="26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178" fontId="14" fillId="0" borderId="10" xfId="23" applyNumberFormat="1" applyFont="1" applyFill="1" applyBorder="1" applyAlignment="1">
      <alignment vertical="center" wrapText="1"/>
    </xf>
    <xf numFmtId="41" fontId="14" fillId="0" borderId="10" xfId="23" applyNumberFormat="1" applyFont="1" applyFill="1" applyBorder="1" applyAlignment="1">
      <alignment horizontal="center" vertical="center" wrapText="1"/>
    </xf>
    <xf numFmtId="179" fontId="12" fillId="0" borderId="10" xfId="23" applyNumberFormat="1" applyFont="1" applyFill="1" applyBorder="1" applyAlignment="1">
      <alignment horizontal="right" vertical="center" wrapText="1"/>
    </xf>
    <xf numFmtId="41" fontId="14" fillId="0" borderId="10" xfId="23" applyNumberFormat="1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/>
    </xf>
    <xf numFmtId="178" fontId="14" fillId="0" borderId="10" xfId="23" applyNumberFormat="1" applyFont="1" applyFill="1" applyBorder="1" applyAlignment="1">
      <alignment vertical="center"/>
    </xf>
    <xf numFmtId="179" fontId="12" fillId="0" borderId="10" xfId="23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179" fontId="14" fillId="0" borderId="10" xfId="23" applyNumberFormat="1" applyFont="1" applyFill="1" applyBorder="1" applyAlignment="1">
      <alignment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8" fontId="17" fillId="0" borderId="0" xfId="23" applyNumberFormat="1" applyFont="1" applyFill="1" applyBorder="1" applyAlignment="1">
      <alignment vertical="center"/>
    </xf>
    <xf numFmtId="177" fontId="17" fillId="0" borderId="0" xfId="23" applyNumberFormat="1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vertical="center" wrapText="1"/>
    </xf>
    <xf numFmtId="10" fontId="17" fillId="0" borderId="0" xfId="26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178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/>
    </xf>
    <xf numFmtId="178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0" fontId="11" fillId="0" borderId="0" xfId="26" applyNumberFormat="1" applyFont="1" applyFill="1" applyAlignment="1">
      <alignment vertical="center"/>
    </xf>
    <xf numFmtId="0" fontId="1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3" fontId="12" fillId="0" borderId="10" xfId="23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41" fontId="0" fillId="0" borderId="10" xfId="0" applyNumberFormat="1" applyFont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3" fontId="14" fillId="0" borderId="10" xfId="23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center" wrapText="1"/>
    </xf>
    <xf numFmtId="178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41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41" fontId="12" fillId="0" borderId="10" xfId="23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vertical="center" wrapText="1"/>
    </xf>
    <xf numFmtId="49" fontId="19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21525;&#23567;&#38738;\&#36130;&#25919;&#23616;&#21457;2019&#24180;&#39044;&#31639;190121&#22797;&#26680;\&#38597;&#29814;19&#24180;&#39044;&#31639;&#65288;&#20043;&#21069;&#25910;&#20837;&#26377;&#23454;&#32489;&#65289;\&#38597;&#29814;19&#24180;&#39044;&#31639;\&#38468;&#20214;9&#12289;10&#65306;&#38597;&#29814;2019&#24180;&#40548;&#23665;&#24066;&#20065;&#38215;&#25919;&#24220;&#24615;&#22522;&#37329;&#39044;&#31639;&#25910;&#25903;&#39044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总表"/>
      <sheetName val="收支结余辅助表"/>
      <sheetName val="基金收入"/>
      <sheetName val="基金支出"/>
      <sheetName val="本级-收支结余辅助表"/>
    </sheetNames>
    <sheetDataSet>
      <sheetData sheetId="3">
        <row r="13">
          <cell r="C13">
            <v>0</v>
          </cell>
          <cell r="D13">
            <v>0</v>
          </cell>
        </row>
        <row r="19">
          <cell r="C19">
            <v>0</v>
          </cell>
        </row>
        <row r="23">
          <cell r="C23">
            <v>0</v>
          </cell>
        </row>
        <row r="25">
          <cell r="C25">
            <v>0</v>
          </cell>
          <cell r="D25">
            <v>0</v>
          </cell>
        </row>
      </sheetData>
      <sheetData sheetId="4">
        <row r="6">
          <cell r="C6">
            <v>0</v>
          </cell>
          <cell r="D6">
            <v>0</v>
          </cell>
        </row>
        <row r="10">
          <cell r="C10">
            <v>0</v>
          </cell>
        </row>
        <row r="29">
          <cell r="C29">
            <v>0</v>
          </cell>
        </row>
        <row r="37">
          <cell r="C37">
            <v>0</v>
          </cell>
        </row>
        <row r="41">
          <cell r="C41">
            <v>0</v>
          </cell>
        </row>
        <row r="46">
          <cell r="C46">
            <v>0</v>
          </cell>
        </row>
        <row r="56">
          <cell r="C56">
            <v>0</v>
          </cell>
        </row>
        <row r="59">
          <cell r="C59">
            <v>0</v>
          </cell>
        </row>
        <row r="62">
          <cell r="C62">
            <v>0</v>
          </cell>
        </row>
        <row r="64">
          <cell r="C64">
            <v>0</v>
          </cell>
        </row>
        <row r="66">
          <cell r="C66">
            <v>0</v>
          </cell>
        </row>
        <row r="68">
          <cell r="C6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7"/>
  <sheetViews>
    <sheetView workbookViewId="0" topLeftCell="A1">
      <selection activeCell="G12" sqref="G12"/>
    </sheetView>
  </sheetViews>
  <sheetFormatPr defaultColWidth="9.00390625" defaultRowHeight="14.25"/>
  <cols>
    <col min="1" max="1" width="9.00390625" style="49" customWidth="1"/>
    <col min="2" max="2" width="10.375" style="49" customWidth="1"/>
    <col min="3" max="3" width="9.625" style="49" customWidth="1"/>
    <col min="4" max="5" width="9.00390625" style="49" customWidth="1"/>
    <col min="6" max="6" width="14.125" style="49" customWidth="1"/>
    <col min="7" max="9" width="9.00390625" style="49" customWidth="1"/>
    <col min="10" max="10" width="15.50390625" style="49" customWidth="1"/>
    <col min="11" max="16384" width="9.00390625" style="49" customWidth="1"/>
  </cols>
  <sheetData>
    <row r="1" spans="1:6" ht="21.75" customHeight="1">
      <c r="A1" s="47" t="s">
        <v>0</v>
      </c>
      <c r="B1" s="119"/>
      <c r="C1" s="119"/>
      <c r="D1" s="120"/>
      <c r="E1" s="119"/>
      <c r="F1" s="119"/>
    </row>
    <row r="2" spans="2:4" ht="15.75" customHeight="1">
      <c r="B2" s="119"/>
      <c r="C2" s="119"/>
      <c r="D2" s="120"/>
    </row>
    <row r="3" spans="1:3" ht="15.75" customHeight="1">
      <c r="A3" s="121"/>
      <c r="B3" s="121"/>
      <c r="C3" s="121"/>
    </row>
    <row r="4" spans="1:3" ht="15.75" customHeight="1">
      <c r="A4" s="121"/>
      <c r="B4" s="121"/>
      <c r="C4" s="121"/>
    </row>
    <row r="5" spans="1:3" ht="82.5" customHeight="1">
      <c r="A5" s="121"/>
      <c r="B5" s="121"/>
      <c r="C5" s="121"/>
    </row>
    <row r="6" spans="1:10" ht="22.5">
      <c r="A6" s="122" t="s">
        <v>1</v>
      </c>
      <c r="B6" s="122"/>
      <c r="C6" s="122"/>
      <c r="D6" s="122"/>
      <c r="E6" s="122"/>
      <c r="F6" s="122"/>
      <c r="G6" s="122"/>
      <c r="H6" s="122"/>
      <c r="I6" s="122"/>
      <c r="J6" s="122"/>
    </row>
    <row r="8" spans="1:10" ht="25.5">
      <c r="A8" s="123"/>
      <c r="B8" s="123"/>
      <c r="C8" s="123"/>
      <c r="D8" s="123"/>
      <c r="E8" s="123"/>
      <c r="F8" s="123"/>
      <c r="G8" s="123"/>
      <c r="H8" s="123"/>
      <c r="I8" s="123"/>
      <c r="J8" s="123"/>
    </row>
    <row r="9" spans="1:10" ht="18.75">
      <c r="A9" s="124"/>
      <c r="B9" s="124"/>
      <c r="C9" s="124"/>
      <c r="D9" s="124"/>
      <c r="E9" s="124"/>
      <c r="F9" s="124"/>
      <c r="G9" s="124"/>
      <c r="H9" s="124"/>
      <c r="I9" s="124"/>
      <c r="J9" s="124"/>
    </row>
    <row r="10" spans="1:10" ht="18.75">
      <c r="A10" s="124"/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0" ht="18.75">
      <c r="A11" s="124"/>
      <c r="B11" s="124"/>
      <c r="C11" s="124"/>
      <c r="D11" s="124"/>
      <c r="E11" s="124"/>
      <c r="F11" s="124"/>
      <c r="G11" s="124"/>
      <c r="H11" s="124"/>
      <c r="I11" s="124"/>
      <c r="J11" s="124"/>
    </row>
    <row r="12" spans="1:10" ht="18.75">
      <c r="A12" s="124"/>
      <c r="B12" s="124"/>
      <c r="C12" s="124"/>
      <c r="D12" s="124"/>
      <c r="E12" s="124"/>
      <c r="F12" s="124"/>
      <c r="G12" s="124"/>
      <c r="H12" s="124"/>
      <c r="I12" s="124"/>
      <c r="J12" s="124"/>
    </row>
    <row r="13" spans="1:10" ht="18.75">
      <c r="A13" s="124"/>
      <c r="B13" s="124"/>
      <c r="C13" s="124"/>
      <c r="D13" s="124"/>
      <c r="E13" s="124"/>
      <c r="F13" s="124"/>
      <c r="G13" s="124"/>
      <c r="H13" s="124"/>
      <c r="I13" s="124"/>
      <c r="J13" s="124"/>
    </row>
    <row r="14" spans="1:10" ht="18.75">
      <c r="A14" s="124"/>
      <c r="B14" s="124"/>
      <c r="C14" s="124"/>
      <c r="D14" s="124"/>
      <c r="E14" s="124"/>
      <c r="F14" s="124"/>
      <c r="G14" s="124"/>
      <c r="H14" s="124"/>
      <c r="I14" s="124"/>
      <c r="J14" s="124"/>
    </row>
    <row r="15" spans="1:10" ht="18.75">
      <c r="A15" s="124"/>
      <c r="B15" s="124"/>
      <c r="C15" s="124"/>
      <c r="D15" s="124"/>
      <c r="E15" s="124"/>
      <c r="F15" s="124"/>
      <c r="G15" s="124"/>
      <c r="H15" s="124"/>
      <c r="I15" s="124"/>
      <c r="J15" s="124"/>
    </row>
    <row r="16" spans="1:10" ht="18.75">
      <c r="A16" s="124"/>
      <c r="B16" s="124"/>
      <c r="C16" s="124"/>
      <c r="D16" s="124"/>
      <c r="E16" s="124"/>
      <c r="F16" s="124"/>
      <c r="G16" s="124"/>
      <c r="H16" s="124"/>
      <c r="I16" s="124"/>
      <c r="J16" s="124"/>
    </row>
    <row r="17" spans="1:9" ht="18.75">
      <c r="A17" s="124"/>
      <c r="B17" s="125"/>
      <c r="C17" s="124"/>
      <c r="E17" s="124"/>
      <c r="F17" s="124"/>
      <c r="G17" s="124"/>
      <c r="H17" s="124"/>
      <c r="I17" s="126"/>
    </row>
  </sheetData>
  <sheetProtection/>
  <mergeCells count="3">
    <mergeCell ref="A6:J6"/>
    <mergeCell ref="A8:J8"/>
    <mergeCell ref="B1:C2"/>
  </mergeCells>
  <printOptions horizontalCentered="1"/>
  <pageMargins left="0" right="0" top="0.8661417322834646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workbookViewId="0" topLeftCell="A1">
      <selection activeCell="A1" sqref="A1:IV65536"/>
    </sheetView>
  </sheetViews>
  <sheetFormatPr defaultColWidth="8.75390625" defaultRowHeight="14.25"/>
  <cols>
    <col min="1" max="1" width="8.00390625" style="95" customWidth="1"/>
    <col min="2" max="2" width="25.50390625" style="95" customWidth="1"/>
    <col min="3" max="4" width="13.375" style="95" bestFit="1" customWidth="1"/>
    <col min="5" max="5" width="13.375" style="95" customWidth="1"/>
    <col min="6" max="6" width="11.25390625" style="95" customWidth="1"/>
    <col min="7" max="7" width="9.25390625" style="95" customWidth="1"/>
    <col min="8" max="8" width="37.00390625" style="95" customWidth="1"/>
    <col min="9" max="9" width="12.375" style="95" customWidth="1"/>
    <col min="10" max="11" width="12.75390625" style="95" customWidth="1"/>
    <col min="12" max="12" width="11.125" style="95" customWidth="1"/>
    <col min="13" max="13" width="8.75390625" style="95" customWidth="1"/>
    <col min="14" max="21" width="9.00390625" style="96" customWidth="1"/>
    <col min="22" max="16384" width="8.75390625" style="95" customWidth="1"/>
  </cols>
  <sheetData>
    <row r="1" ht="18" customHeight="1">
      <c r="A1" s="47" t="s">
        <v>2</v>
      </c>
    </row>
    <row r="2" spans="1:12" ht="28.5" customHeight="1">
      <c r="A2" s="53" t="s">
        <v>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3:12" ht="23.25" customHeight="1">
      <c r="C3" s="94"/>
      <c r="D3" s="94"/>
      <c r="E3" s="94"/>
      <c r="F3" s="94"/>
      <c r="L3" s="95" t="s">
        <v>4</v>
      </c>
    </row>
    <row r="4" spans="1:21" s="94" customFormat="1" ht="25.5" customHeight="1">
      <c r="A4" s="97" t="s">
        <v>5</v>
      </c>
      <c r="B4" s="97"/>
      <c r="C4" s="97"/>
      <c r="D4" s="97"/>
      <c r="E4" s="97"/>
      <c r="F4" s="97"/>
      <c r="G4" s="97" t="s">
        <v>6</v>
      </c>
      <c r="H4" s="97"/>
      <c r="I4" s="97"/>
      <c r="J4" s="97"/>
      <c r="K4" s="97"/>
      <c r="L4" s="97"/>
      <c r="N4" s="115"/>
      <c r="O4" s="115"/>
      <c r="P4" s="115"/>
      <c r="Q4" s="115"/>
      <c r="R4" s="115"/>
      <c r="S4" s="115"/>
      <c r="T4" s="115"/>
      <c r="U4" s="115"/>
    </row>
    <row r="5" spans="1:12" ht="28.5" customHeight="1">
      <c r="A5" s="55" t="s">
        <v>7</v>
      </c>
      <c r="B5" s="55" t="s">
        <v>8</v>
      </c>
      <c r="C5" s="98" t="s">
        <v>9</v>
      </c>
      <c r="D5" s="98" t="s">
        <v>10</v>
      </c>
      <c r="E5" s="57" t="s">
        <v>11</v>
      </c>
      <c r="F5" s="57" t="s">
        <v>12</v>
      </c>
      <c r="G5" s="55" t="s">
        <v>7</v>
      </c>
      <c r="H5" s="55" t="s">
        <v>8</v>
      </c>
      <c r="I5" s="98" t="s">
        <v>9</v>
      </c>
      <c r="J5" s="98" t="s">
        <v>10</v>
      </c>
      <c r="K5" s="57" t="s">
        <v>11</v>
      </c>
      <c r="L5" s="116" t="s">
        <v>12</v>
      </c>
    </row>
    <row r="6" spans="1:12" ht="28.5" customHeight="1">
      <c r="A6" s="66" t="s">
        <v>13</v>
      </c>
      <c r="B6" s="72"/>
      <c r="C6" s="63">
        <f>SUM(C7,C8,C9,C10,C11,C12)</f>
        <v>4458</v>
      </c>
      <c r="D6" s="63">
        <f>SUM(D7,D8,D9,D10,D11,D12)</f>
        <v>2096.35</v>
      </c>
      <c r="E6" s="63">
        <f>D6-C6</f>
        <v>-2361.65</v>
      </c>
      <c r="F6" s="99">
        <f aca="true" t="shared" si="0" ref="F6:F11">(D6/C6-1)*100</f>
        <v>-52.97554957379991</v>
      </c>
      <c r="G6" s="100" t="s">
        <v>14</v>
      </c>
      <c r="H6" s="101"/>
      <c r="I6" s="117">
        <f>SUM(I7,I8,I9,I14,I15,I16,I17,I18)</f>
        <v>4458</v>
      </c>
      <c r="J6" s="117">
        <f>SUM(J16,J9,J8,J7)</f>
        <v>6106</v>
      </c>
      <c r="K6" s="63">
        <f>J6-I6</f>
        <v>1648</v>
      </c>
      <c r="L6" s="99">
        <f aca="true" t="shared" si="1" ref="L6:L13">(J6/I6-1)*100</f>
        <v>36.96724988784208</v>
      </c>
    </row>
    <row r="7" spans="1:12" ht="28.5" customHeight="1">
      <c r="A7" s="74">
        <v>1030147</v>
      </c>
      <c r="B7" s="72" t="s">
        <v>15</v>
      </c>
      <c r="C7" s="102">
        <f>'[1]基金收入'!C6</f>
        <v>0</v>
      </c>
      <c r="D7" s="103">
        <f>'[1]基金收入'!D6</f>
        <v>0</v>
      </c>
      <c r="E7" s="103"/>
      <c r="F7" s="104"/>
      <c r="G7" s="105">
        <v>207</v>
      </c>
      <c r="H7" s="106" t="s">
        <v>16</v>
      </c>
      <c r="I7" s="71">
        <f>'[1]基金支出'!C6</f>
        <v>0</v>
      </c>
      <c r="J7" s="71">
        <f>'[1]基金支出'!D6</f>
        <v>0</v>
      </c>
      <c r="K7" s="71"/>
      <c r="L7" s="104"/>
    </row>
    <row r="8" spans="1:12" ht="28.5" customHeight="1">
      <c r="A8" s="74">
        <v>1030148</v>
      </c>
      <c r="B8" s="72" t="s">
        <v>17</v>
      </c>
      <c r="C8" s="102">
        <v>4110</v>
      </c>
      <c r="D8" s="103">
        <v>1842.89</v>
      </c>
      <c r="E8" s="69">
        <f>D8-C8</f>
        <v>-2267.1099999999997</v>
      </c>
      <c r="F8" s="104">
        <f t="shared" si="0"/>
        <v>-55.16082725060827</v>
      </c>
      <c r="G8" s="105">
        <v>208</v>
      </c>
      <c r="H8" s="106" t="s">
        <v>18</v>
      </c>
      <c r="I8" s="103">
        <f>'[1]基金支出'!C10</f>
        <v>0</v>
      </c>
      <c r="J8" s="103">
        <v>23</v>
      </c>
      <c r="K8" s="69">
        <f>J8-I8</f>
        <v>23</v>
      </c>
      <c r="L8" s="104"/>
    </row>
    <row r="9" spans="1:12" ht="28.5" customHeight="1">
      <c r="A9" s="74">
        <v>1030155</v>
      </c>
      <c r="B9" s="72" t="s">
        <v>19</v>
      </c>
      <c r="C9" s="69">
        <f>'[1]基金收入'!C13</f>
        <v>0</v>
      </c>
      <c r="D9" s="69">
        <f>'[1]基金收入'!D13</f>
        <v>0</v>
      </c>
      <c r="E9" s="69"/>
      <c r="F9" s="104"/>
      <c r="G9" s="105">
        <v>212</v>
      </c>
      <c r="H9" s="106" t="s">
        <v>20</v>
      </c>
      <c r="I9" s="114">
        <f>SUM(I7:I8,I10:I13)</f>
        <v>4458</v>
      </c>
      <c r="J9" s="114">
        <v>6065</v>
      </c>
      <c r="K9" s="63">
        <f>J9-I9</f>
        <v>1607</v>
      </c>
      <c r="L9" s="99">
        <f t="shared" si="1"/>
        <v>36.04755495737999</v>
      </c>
    </row>
    <row r="10" spans="1:12" ht="28.5" customHeight="1">
      <c r="A10" s="74">
        <v>1030156</v>
      </c>
      <c r="B10" s="72" t="s">
        <v>21</v>
      </c>
      <c r="C10" s="69">
        <f>'[1]基金收入'!C16</f>
        <v>0</v>
      </c>
      <c r="D10" s="69">
        <f>'[1]基金收入'!D16</f>
        <v>0</v>
      </c>
      <c r="E10" s="69"/>
      <c r="F10" s="104"/>
      <c r="G10" s="105">
        <v>21208</v>
      </c>
      <c r="H10" s="106" t="s">
        <v>22</v>
      </c>
      <c r="I10" s="103">
        <v>4110</v>
      </c>
      <c r="J10" s="103">
        <v>5606</v>
      </c>
      <c r="K10" s="69">
        <f>J10-I10</f>
        <v>1496</v>
      </c>
      <c r="L10" s="104">
        <f t="shared" si="1"/>
        <v>36.39902676399027</v>
      </c>
    </row>
    <row r="11" spans="1:12" ht="28.5" customHeight="1">
      <c r="A11" s="74">
        <v>1030178</v>
      </c>
      <c r="B11" s="72" t="s">
        <v>23</v>
      </c>
      <c r="C11" s="69">
        <v>348</v>
      </c>
      <c r="D11" s="69">
        <v>253.46</v>
      </c>
      <c r="E11" s="69">
        <f>D11-C11</f>
        <v>-94.53999999999999</v>
      </c>
      <c r="F11" s="104">
        <f t="shared" si="0"/>
        <v>-27.16666666666666</v>
      </c>
      <c r="G11" s="105">
        <v>21211</v>
      </c>
      <c r="H11" s="106" t="s">
        <v>24</v>
      </c>
      <c r="I11" s="103">
        <f>'[1]基金支出'!C28</f>
        <v>0</v>
      </c>
      <c r="J11" s="103">
        <f>'[1]基金支出'!D28</f>
        <v>0</v>
      </c>
      <c r="K11" s="103"/>
      <c r="L11" s="104"/>
    </row>
    <row r="12" spans="1:12" ht="28.5" customHeight="1">
      <c r="A12" s="74">
        <v>1030180</v>
      </c>
      <c r="B12" s="107" t="s">
        <v>25</v>
      </c>
      <c r="C12" s="102">
        <f>'[1]基金收入'!C18</f>
        <v>0</v>
      </c>
      <c r="D12" s="102">
        <f>'[1]基金收入'!D18</f>
        <v>0</v>
      </c>
      <c r="E12" s="102"/>
      <c r="F12" s="104"/>
      <c r="G12" s="74">
        <v>21213</v>
      </c>
      <c r="H12" s="73" t="s">
        <v>26</v>
      </c>
      <c r="I12" s="102">
        <f>'[1]基金支出'!C29</f>
        <v>0</v>
      </c>
      <c r="J12" s="102">
        <f>'[1]基金支出'!D29</f>
        <v>0</v>
      </c>
      <c r="K12" s="102"/>
      <c r="L12" s="104"/>
    </row>
    <row r="13" spans="1:12" ht="28.5" customHeight="1">
      <c r="A13" s="74"/>
      <c r="B13" s="72"/>
      <c r="C13" s="102"/>
      <c r="D13" s="102"/>
      <c r="E13" s="102"/>
      <c r="F13" s="104"/>
      <c r="G13" s="74">
        <v>21214</v>
      </c>
      <c r="H13" s="73" t="s">
        <v>27</v>
      </c>
      <c r="I13" s="102">
        <v>348</v>
      </c>
      <c r="J13" s="102">
        <v>188</v>
      </c>
      <c r="K13" s="69">
        <f>J13-I13</f>
        <v>-160</v>
      </c>
      <c r="L13" s="104">
        <f t="shared" si="1"/>
        <v>-45.97701149425287</v>
      </c>
    </row>
    <row r="14" spans="1:12" ht="28.5" customHeight="1">
      <c r="A14" s="74"/>
      <c r="B14" s="107"/>
      <c r="C14" s="102"/>
      <c r="D14" s="102"/>
      <c r="E14" s="102"/>
      <c r="F14" s="104"/>
      <c r="G14" s="74">
        <v>213</v>
      </c>
      <c r="H14" s="73" t="s">
        <v>28</v>
      </c>
      <c r="I14" s="102">
        <f>'[1]基金支出'!C37</f>
        <v>0</v>
      </c>
      <c r="J14" s="102"/>
      <c r="K14" s="102"/>
      <c r="L14" s="104"/>
    </row>
    <row r="15" spans="1:12" ht="21.75" customHeight="1">
      <c r="A15" s="108"/>
      <c r="B15" s="108"/>
      <c r="C15" s="109"/>
      <c r="D15" s="109"/>
      <c r="E15" s="109"/>
      <c r="F15" s="104"/>
      <c r="G15" s="74">
        <v>214</v>
      </c>
      <c r="H15" s="73" t="s">
        <v>29</v>
      </c>
      <c r="I15" s="102">
        <f>'[1]基金支出'!C41</f>
        <v>0</v>
      </c>
      <c r="J15" s="102">
        <f>'[1]基金支出'!D41</f>
        <v>0</v>
      </c>
      <c r="K15" s="102"/>
      <c r="L15" s="104"/>
    </row>
    <row r="16" spans="1:12" ht="21.75" customHeight="1">
      <c r="A16" s="66"/>
      <c r="B16" s="72"/>
      <c r="C16" s="102"/>
      <c r="D16" s="102">
        <v>0</v>
      </c>
      <c r="E16" s="102"/>
      <c r="F16" s="104"/>
      <c r="G16" s="74">
        <v>229</v>
      </c>
      <c r="H16" s="73" t="s">
        <v>30</v>
      </c>
      <c r="I16" s="102">
        <f>'[1]基金支出'!C46</f>
        <v>0</v>
      </c>
      <c r="J16" s="102">
        <v>18</v>
      </c>
      <c r="K16" s="69">
        <f>J16-I16</f>
        <v>18</v>
      </c>
      <c r="L16" s="104"/>
    </row>
    <row r="17" spans="1:12" ht="21.75" customHeight="1">
      <c r="A17" s="67"/>
      <c r="B17" s="67"/>
      <c r="C17" s="102"/>
      <c r="D17" s="102"/>
      <c r="E17" s="102"/>
      <c r="F17" s="104"/>
      <c r="G17" s="74">
        <v>232</v>
      </c>
      <c r="H17" s="73" t="s">
        <v>31</v>
      </c>
      <c r="I17" s="102">
        <f>'[1]基金支出'!C56</f>
        <v>0</v>
      </c>
      <c r="J17" s="102">
        <f>'[1]基金支出'!D56</f>
        <v>0</v>
      </c>
      <c r="K17" s="102"/>
      <c r="L17" s="104"/>
    </row>
    <row r="18" spans="1:12" ht="21.75" customHeight="1">
      <c r="A18" s="67"/>
      <c r="B18" s="72"/>
      <c r="C18" s="102"/>
      <c r="D18" s="102">
        <f>'[1]基金收入'!D25</f>
        <v>0</v>
      </c>
      <c r="E18" s="102"/>
      <c r="F18" s="104"/>
      <c r="G18" s="74">
        <v>233</v>
      </c>
      <c r="H18" s="73" t="s">
        <v>32</v>
      </c>
      <c r="I18" s="102">
        <f>'[1]基金支出'!C59</f>
        <v>0</v>
      </c>
      <c r="J18" s="102">
        <f>'[1]基金支出'!D59</f>
        <v>0</v>
      </c>
      <c r="K18" s="102"/>
      <c r="L18" s="104"/>
    </row>
    <row r="19" spans="1:12" ht="21.75" customHeight="1">
      <c r="A19" s="108"/>
      <c r="B19" s="108"/>
      <c r="C19" s="109"/>
      <c r="D19" s="109"/>
      <c r="E19" s="109"/>
      <c r="F19" s="104"/>
      <c r="G19" s="108"/>
      <c r="H19" s="108"/>
      <c r="I19" s="108"/>
      <c r="J19" s="108"/>
      <c r="K19" s="108"/>
      <c r="L19" s="108"/>
    </row>
    <row r="20" spans="1:21" s="48" customFormat="1" ht="21.75" customHeight="1">
      <c r="A20" s="66" t="s">
        <v>33</v>
      </c>
      <c r="B20" s="66"/>
      <c r="C20" s="110">
        <f>'[1]基金收入'!C19</f>
        <v>0</v>
      </c>
      <c r="D20" s="110">
        <v>4062.09</v>
      </c>
      <c r="E20" s="63">
        <f>D20-C20</f>
        <v>4062.09</v>
      </c>
      <c r="F20" s="104"/>
      <c r="G20" s="67" t="s">
        <v>34</v>
      </c>
      <c r="H20" s="111"/>
      <c r="I20" s="110">
        <f>'[1]基金支出'!C62</f>
        <v>0</v>
      </c>
      <c r="J20" s="110">
        <f>'[1]基金支出'!D62</f>
        <v>0</v>
      </c>
      <c r="K20" s="110"/>
      <c r="L20" s="99">
        <v>0</v>
      </c>
      <c r="N20" s="118"/>
      <c r="O20" s="118"/>
      <c r="P20" s="118"/>
      <c r="Q20" s="118"/>
      <c r="R20" s="118"/>
      <c r="S20" s="118"/>
      <c r="T20" s="118"/>
      <c r="U20" s="118"/>
    </row>
    <row r="21" spans="1:21" s="48" customFormat="1" ht="21.75" customHeight="1">
      <c r="A21" s="67" t="s">
        <v>35</v>
      </c>
      <c r="B21" s="67"/>
      <c r="C21" s="110">
        <f>'[1]基金收入'!C23</f>
        <v>0</v>
      </c>
      <c r="D21" s="110">
        <v>13.47</v>
      </c>
      <c r="E21" s="63">
        <f>D21-C21</f>
        <v>13.47</v>
      </c>
      <c r="F21" s="104"/>
      <c r="G21" s="67" t="s">
        <v>36</v>
      </c>
      <c r="H21" s="112"/>
      <c r="I21" s="110">
        <f>'[1]基金支出'!C64</f>
        <v>0</v>
      </c>
      <c r="J21" s="110">
        <f>'[1]基金支出'!D64</f>
        <v>0</v>
      </c>
      <c r="K21" s="110"/>
      <c r="L21" s="99">
        <v>0</v>
      </c>
      <c r="N21" s="118"/>
      <c r="O21" s="118"/>
      <c r="P21" s="118"/>
      <c r="Q21" s="118"/>
      <c r="R21" s="118"/>
      <c r="S21" s="118"/>
      <c r="T21" s="118"/>
      <c r="U21" s="118"/>
    </row>
    <row r="22" spans="1:21" s="48" customFormat="1" ht="24.75" customHeight="1">
      <c r="A22" s="67" t="s">
        <v>37</v>
      </c>
      <c r="B22" s="66"/>
      <c r="C22" s="110">
        <f>'[1]基金收入'!C25</f>
        <v>0</v>
      </c>
      <c r="D22" s="110">
        <f>'[1]基金收入'!D25</f>
        <v>0</v>
      </c>
      <c r="E22" s="110"/>
      <c r="F22" s="99"/>
      <c r="G22" s="67" t="s">
        <v>38</v>
      </c>
      <c r="H22" s="112"/>
      <c r="I22" s="110">
        <f>'[1]基金支出'!C66</f>
        <v>0</v>
      </c>
      <c r="J22" s="110">
        <f>'[1]基金支出'!D66</f>
        <v>0</v>
      </c>
      <c r="K22" s="110"/>
      <c r="L22" s="99"/>
      <c r="N22" s="118"/>
      <c r="O22" s="118"/>
      <c r="P22" s="118"/>
      <c r="Q22" s="118"/>
      <c r="R22" s="118"/>
      <c r="S22" s="118"/>
      <c r="T22" s="118"/>
      <c r="U22" s="118"/>
    </row>
    <row r="23" spans="1:21" s="48" customFormat="1" ht="24.75" customHeight="1">
      <c r="A23" s="112"/>
      <c r="B23" s="112"/>
      <c r="C23" s="112"/>
      <c r="D23" s="112"/>
      <c r="E23" s="112"/>
      <c r="F23" s="112"/>
      <c r="G23" s="67" t="s">
        <v>39</v>
      </c>
      <c r="H23" s="112"/>
      <c r="I23" s="110">
        <f>'[1]基金支出'!C68</f>
        <v>0</v>
      </c>
      <c r="J23" s="110">
        <v>65.59</v>
      </c>
      <c r="K23" s="63">
        <f>J23-I23</f>
        <v>65.59</v>
      </c>
      <c r="L23" s="99"/>
      <c r="N23" s="118"/>
      <c r="O23" s="118"/>
      <c r="P23" s="118"/>
      <c r="Q23" s="118"/>
      <c r="R23" s="118"/>
      <c r="S23" s="118"/>
      <c r="T23" s="118"/>
      <c r="U23" s="118"/>
    </row>
    <row r="24" spans="1:21" s="48" customFormat="1" ht="26.25" customHeight="1">
      <c r="A24" s="113" t="s">
        <v>40</v>
      </c>
      <c r="B24" s="113"/>
      <c r="C24" s="114">
        <f>C6+C20+C21+C22</f>
        <v>4458</v>
      </c>
      <c r="D24" s="114">
        <f>D6+D20+D21+D22</f>
        <v>6171.910000000001</v>
      </c>
      <c r="E24" s="63">
        <f>D24-C24</f>
        <v>1713.9100000000008</v>
      </c>
      <c r="F24" s="99">
        <f>(D24/C24-1)*100</f>
        <v>38.44571556751908</v>
      </c>
      <c r="G24" s="97" t="s">
        <v>41</v>
      </c>
      <c r="H24" s="97"/>
      <c r="I24" s="114">
        <f>I6+I22+I23+I20+I21</f>
        <v>4458</v>
      </c>
      <c r="J24" s="114">
        <f>J6+J22+J23+J20+J21</f>
        <v>6171.59</v>
      </c>
      <c r="K24" s="63">
        <f>J24-I24</f>
        <v>1713.5900000000001</v>
      </c>
      <c r="L24" s="99">
        <f>(J24/I24-1)*100</f>
        <v>38.438537460744726</v>
      </c>
      <c r="N24" s="118"/>
      <c r="O24" s="118"/>
      <c r="P24" s="118"/>
      <c r="Q24" s="118"/>
      <c r="R24" s="118"/>
      <c r="S24" s="118"/>
      <c r="T24" s="118"/>
      <c r="U24" s="118"/>
    </row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5">
    <mergeCell ref="A2:L2"/>
    <mergeCell ref="A4:F4"/>
    <mergeCell ref="G4:L4"/>
    <mergeCell ref="A24:B24"/>
    <mergeCell ref="G24:H24"/>
  </mergeCells>
  <printOptions/>
  <pageMargins left="0.7" right="0.7" top="0.75" bottom="0.75" header="0.3" footer="0.3"/>
  <pageSetup fitToHeight="1" fitToWidth="1" horizontalDpi="600" verticalDpi="6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pane xSplit="2" ySplit="5" topLeftCell="C6" activePane="bottomRight" state="frozen"/>
      <selection pane="bottomRight" activeCell="G21" sqref="G21"/>
    </sheetView>
  </sheetViews>
  <sheetFormatPr defaultColWidth="9.00390625" defaultRowHeight="14.25"/>
  <cols>
    <col min="1" max="1" width="11.375" style="49" bestFit="1" customWidth="1"/>
    <col min="2" max="2" width="31.75390625" style="49" customWidth="1"/>
    <col min="3" max="3" width="12.50390625" style="50" customWidth="1"/>
    <col min="4" max="4" width="12.375" style="51" customWidth="1"/>
    <col min="5" max="5" width="11.375" style="51" customWidth="1"/>
    <col min="6" max="6" width="9.875" style="52" customWidth="1"/>
    <col min="7" max="7" width="9.75390625" style="52" customWidth="1"/>
    <col min="8" max="8" width="36.00390625" style="49" customWidth="1"/>
    <col min="9" max="16384" width="9.00390625" style="49" customWidth="1"/>
  </cols>
  <sheetData>
    <row r="1" ht="14.25">
      <c r="A1" s="47" t="s">
        <v>42</v>
      </c>
    </row>
    <row r="2" spans="1:10" ht="25.5">
      <c r="A2" s="53" t="s">
        <v>43</v>
      </c>
      <c r="B2" s="53"/>
      <c r="C2" s="53"/>
      <c r="D2" s="53"/>
      <c r="E2" s="53"/>
      <c r="F2" s="53"/>
      <c r="G2" s="53"/>
      <c r="H2" s="53"/>
      <c r="I2" s="93"/>
      <c r="J2" s="93"/>
    </row>
    <row r="3" ht="22.5" customHeight="1">
      <c r="G3" s="54" t="s">
        <v>44</v>
      </c>
    </row>
    <row r="4" spans="1:8" s="46" customFormat="1" ht="33.75" customHeight="1">
      <c r="A4" s="55" t="s">
        <v>7</v>
      </c>
      <c r="B4" s="55" t="s">
        <v>8</v>
      </c>
      <c r="C4" s="56" t="s">
        <v>9</v>
      </c>
      <c r="D4" s="56" t="s">
        <v>10</v>
      </c>
      <c r="E4" s="57" t="s">
        <v>11</v>
      </c>
      <c r="F4" s="57" t="s">
        <v>12</v>
      </c>
      <c r="G4" s="58" t="s">
        <v>45</v>
      </c>
      <c r="H4" s="59" t="s">
        <v>46</v>
      </c>
    </row>
    <row r="5" spans="1:8" ht="19.5" customHeight="1">
      <c r="A5" s="60" t="s">
        <v>13</v>
      </c>
      <c r="B5" s="61"/>
      <c r="C5" s="62">
        <f>C6+C7+C9+C8+C10+C13+C14</f>
        <v>4458</v>
      </c>
      <c r="D5" s="63">
        <f>D6+D7+D9+D8+D10+D13+D14</f>
        <v>2096.34</v>
      </c>
      <c r="E5" s="64">
        <f>D5-C5</f>
        <v>-2361.66</v>
      </c>
      <c r="F5" s="65">
        <f>E5/D5*100</f>
        <v>-112.65634391367811</v>
      </c>
      <c r="G5" s="65"/>
      <c r="H5" s="66" t="s">
        <v>47</v>
      </c>
    </row>
    <row r="6" spans="1:8" ht="19.5" customHeight="1">
      <c r="A6" s="67">
        <v>1030119</v>
      </c>
      <c r="B6" s="66" t="s">
        <v>48</v>
      </c>
      <c r="C6" s="68">
        <v>0</v>
      </c>
      <c r="D6" s="69">
        <v>0</v>
      </c>
      <c r="E6" s="64">
        <f aca="true" t="shared" si="0" ref="E6:E25">D6-C6</f>
        <v>0</v>
      </c>
      <c r="F6" s="65"/>
      <c r="G6" s="70">
        <f>E6/$D$5*100</f>
        <v>0</v>
      </c>
      <c r="H6" s="66"/>
    </row>
    <row r="7" spans="1:8" ht="19.5" customHeight="1">
      <c r="A7" s="67">
        <v>1030144</v>
      </c>
      <c r="B7" s="66" t="s">
        <v>49</v>
      </c>
      <c r="C7" s="68">
        <v>0</v>
      </c>
      <c r="D7" s="71">
        <v>0</v>
      </c>
      <c r="E7" s="64">
        <f t="shared" si="0"/>
        <v>0</v>
      </c>
      <c r="F7" s="65"/>
      <c r="G7" s="70">
        <f aca="true" t="shared" si="1" ref="G7:G14">E7/$D$5*100</f>
        <v>0</v>
      </c>
      <c r="H7" s="72"/>
    </row>
    <row r="8" spans="1:8" ht="19.5" customHeight="1">
      <c r="A8" s="67">
        <v>1030147</v>
      </c>
      <c r="B8" s="66" t="s">
        <v>15</v>
      </c>
      <c r="C8" s="68">
        <v>0</v>
      </c>
      <c r="D8" s="71">
        <v>0</v>
      </c>
      <c r="E8" s="64">
        <f t="shared" si="0"/>
        <v>0</v>
      </c>
      <c r="F8" s="65"/>
      <c r="G8" s="70">
        <f t="shared" si="1"/>
        <v>0</v>
      </c>
      <c r="H8" s="72" t="s">
        <v>50</v>
      </c>
    </row>
    <row r="9" spans="1:8" ht="19.5" customHeight="1">
      <c r="A9" s="67">
        <v>1030148</v>
      </c>
      <c r="B9" s="66" t="s">
        <v>17</v>
      </c>
      <c r="C9" s="71">
        <v>4110</v>
      </c>
      <c r="D9" s="71">
        <v>1842.88</v>
      </c>
      <c r="E9" s="64">
        <f t="shared" si="0"/>
        <v>-2267.12</v>
      </c>
      <c r="F9" s="65">
        <f aca="true" t="shared" si="2" ref="F9:F25">E9/D9*100</f>
        <v>-123.02048966834518</v>
      </c>
      <c r="G9" s="70">
        <f t="shared" si="1"/>
        <v>-108.14657927626243</v>
      </c>
      <c r="H9" s="73" t="s">
        <v>51</v>
      </c>
    </row>
    <row r="10" spans="1:8" ht="19.5" customHeight="1">
      <c r="A10" s="67">
        <v>1030155</v>
      </c>
      <c r="B10" s="66" t="s">
        <v>19</v>
      </c>
      <c r="C10" s="68">
        <f>SUM(C11:C12)</f>
        <v>0</v>
      </c>
      <c r="D10" s="71">
        <f>SUM(D11:D12)</f>
        <v>0</v>
      </c>
      <c r="E10" s="64">
        <f t="shared" si="0"/>
        <v>0</v>
      </c>
      <c r="F10" s="65"/>
      <c r="G10" s="70">
        <f t="shared" si="1"/>
        <v>0</v>
      </c>
      <c r="H10" s="72"/>
    </row>
    <row r="11" spans="1:8" ht="19.5" customHeight="1">
      <c r="A11" s="74">
        <v>103015501</v>
      </c>
      <c r="B11" s="72" t="s">
        <v>52</v>
      </c>
      <c r="C11" s="68">
        <v>0</v>
      </c>
      <c r="D11" s="71">
        <v>0</v>
      </c>
      <c r="E11" s="64">
        <f t="shared" si="0"/>
        <v>0</v>
      </c>
      <c r="F11" s="65"/>
      <c r="G11" s="70">
        <f t="shared" si="1"/>
        <v>0</v>
      </c>
      <c r="H11" s="72"/>
    </row>
    <row r="12" spans="1:8" ht="19.5" customHeight="1">
      <c r="A12" s="74">
        <v>103015502</v>
      </c>
      <c r="B12" s="72" t="s">
        <v>53</v>
      </c>
      <c r="C12" s="68">
        <v>0</v>
      </c>
      <c r="D12" s="71">
        <v>0</v>
      </c>
      <c r="E12" s="64">
        <f t="shared" si="0"/>
        <v>0</v>
      </c>
      <c r="F12" s="65"/>
      <c r="G12" s="70">
        <f t="shared" si="1"/>
        <v>0</v>
      </c>
      <c r="H12" s="72"/>
    </row>
    <row r="13" spans="1:8" ht="19.5" customHeight="1">
      <c r="A13" s="67">
        <v>1030156</v>
      </c>
      <c r="B13" s="66" t="s">
        <v>21</v>
      </c>
      <c r="C13" s="68">
        <v>0</v>
      </c>
      <c r="D13" s="71">
        <v>0</v>
      </c>
      <c r="E13" s="64">
        <f t="shared" si="0"/>
        <v>0</v>
      </c>
      <c r="F13" s="65"/>
      <c r="G13" s="70">
        <f t="shared" si="1"/>
        <v>0</v>
      </c>
      <c r="H13" s="72"/>
    </row>
    <row r="14" spans="1:8" ht="35.25" customHeight="1">
      <c r="A14" s="67">
        <v>1030178</v>
      </c>
      <c r="B14" s="66" t="s">
        <v>23</v>
      </c>
      <c r="C14" s="71">
        <v>348</v>
      </c>
      <c r="D14" s="71">
        <v>253.46</v>
      </c>
      <c r="E14" s="64">
        <f t="shared" si="0"/>
        <v>-94.53999999999999</v>
      </c>
      <c r="F14" s="65">
        <f t="shared" si="2"/>
        <v>-37.29977116704805</v>
      </c>
      <c r="G14" s="70">
        <f t="shared" si="1"/>
        <v>-4.509764637415685</v>
      </c>
      <c r="H14" s="73" t="s">
        <v>54</v>
      </c>
    </row>
    <row r="15" spans="1:8" ht="19.5" customHeight="1">
      <c r="A15" s="66" t="s">
        <v>33</v>
      </c>
      <c r="B15" s="61"/>
      <c r="C15" s="75">
        <f>C16+C18</f>
        <v>0</v>
      </c>
      <c r="D15" s="71">
        <f>D16</f>
        <v>4062.0799</v>
      </c>
      <c r="E15" s="64">
        <f t="shared" si="0"/>
        <v>4062.0799</v>
      </c>
      <c r="F15" s="65">
        <f t="shared" si="2"/>
        <v>100</v>
      </c>
      <c r="G15" s="76"/>
      <c r="H15" s="72"/>
    </row>
    <row r="16" spans="1:8" ht="19.5" customHeight="1">
      <c r="A16" s="67">
        <v>11004</v>
      </c>
      <c r="B16" s="66" t="s">
        <v>55</v>
      </c>
      <c r="C16" s="75">
        <f>C17+C18</f>
        <v>0</v>
      </c>
      <c r="D16" s="71">
        <f>D17+D18</f>
        <v>4062.0799</v>
      </c>
      <c r="E16" s="64">
        <f t="shared" si="0"/>
        <v>4062.0799</v>
      </c>
      <c r="F16" s="65">
        <f t="shared" si="2"/>
        <v>100</v>
      </c>
      <c r="G16" s="76"/>
      <c r="H16" s="73"/>
    </row>
    <row r="17" spans="1:8" ht="29.25" customHeight="1">
      <c r="A17" s="74">
        <v>1100401</v>
      </c>
      <c r="B17" s="72" t="s">
        <v>56</v>
      </c>
      <c r="C17" s="75"/>
      <c r="D17" s="71">
        <v>22.6035</v>
      </c>
      <c r="E17" s="64">
        <f t="shared" si="0"/>
        <v>22.6035</v>
      </c>
      <c r="F17" s="65">
        <f t="shared" si="2"/>
        <v>100</v>
      </c>
      <c r="G17" s="76"/>
      <c r="H17" s="77" t="s">
        <v>57</v>
      </c>
    </row>
    <row r="18" spans="1:8" s="47" customFormat="1" ht="19.5" customHeight="1">
      <c r="A18" s="74">
        <v>1100499</v>
      </c>
      <c r="B18" s="74" t="s">
        <v>58</v>
      </c>
      <c r="C18" s="75">
        <v>0</v>
      </c>
      <c r="D18" s="71">
        <v>4039.4764</v>
      </c>
      <c r="E18" s="64">
        <f t="shared" si="0"/>
        <v>4039.4764</v>
      </c>
      <c r="F18" s="65">
        <f t="shared" si="2"/>
        <v>100</v>
      </c>
      <c r="G18" s="78"/>
      <c r="H18" s="77" t="s">
        <v>59</v>
      </c>
    </row>
    <row r="19" spans="1:8" ht="19.5" customHeight="1">
      <c r="A19" s="67" t="s">
        <v>35</v>
      </c>
      <c r="B19" s="67"/>
      <c r="C19" s="75">
        <f>C20</f>
        <v>0</v>
      </c>
      <c r="D19" s="71">
        <f>D20</f>
        <v>13.47</v>
      </c>
      <c r="E19" s="64">
        <f t="shared" si="0"/>
        <v>13.47</v>
      </c>
      <c r="F19" s="65">
        <f t="shared" si="2"/>
        <v>100</v>
      </c>
      <c r="G19" s="76"/>
      <c r="H19" s="72"/>
    </row>
    <row r="20" spans="1:8" ht="19.5" customHeight="1">
      <c r="A20" s="74">
        <v>1100802</v>
      </c>
      <c r="B20" s="72" t="s">
        <v>60</v>
      </c>
      <c r="C20" s="75"/>
      <c r="D20" s="71">
        <v>13.47</v>
      </c>
      <c r="E20" s="64">
        <f t="shared" si="0"/>
        <v>13.47</v>
      </c>
      <c r="F20" s="65">
        <f t="shared" si="2"/>
        <v>100</v>
      </c>
      <c r="G20" s="76"/>
      <c r="H20" s="72"/>
    </row>
    <row r="21" spans="1:8" s="47" customFormat="1" ht="19.5" customHeight="1">
      <c r="A21" s="67" t="s">
        <v>37</v>
      </c>
      <c r="B21" s="72"/>
      <c r="C21" s="75">
        <v>0</v>
      </c>
      <c r="D21" s="71">
        <v>0</v>
      </c>
      <c r="E21" s="64">
        <f t="shared" si="0"/>
        <v>0</v>
      </c>
      <c r="F21" s="65"/>
      <c r="G21" s="78"/>
      <c r="H21" s="73"/>
    </row>
    <row r="22" spans="1:8" s="47" customFormat="1" ht="19.5" customHeight="1">
      <c r="A22" s="74">
        <v>1101102</v>
      </c>
      <c r="B22" s="72" t="s">
        <v>61</v>
      </c>
      <c r="C22" s="75">
        <v>0</v>
      </c>
      <c r="D22" s="71">
        <v>0</v>
      </c>
      <c r="E22" s="64">
        <f t="shared" si="0"/>
        <v>0</v>
      </c>
      <c r="F22" s="65"/>
      <c r="G22" s="78"/>
      <c r="H22" s="73" t="s">
        <v>62</v>
      </c>
    </row>
    <row r="23" spans="1:8" ht="19.5" customHeight="1">
      <c r="A23" s="67" t="s">
        <v>63</v>
      </c>
      <c r="B23" s="66"/>
      <c r="C23" s="75">
        <f>C24</f>
        <v>0</v>
      </c>
      <c r="D23" s="71">
        <f>D24</f>
        <v>0</v>
      </c>
      <c r="E23" s="64">
        <f t="shared" si="0"/>
        <v>0</v>
      </c>
      <c r="F23" s="65"/>
      <c r="G23" s="76"/>
      <c r="H23" s="73"/>
    </row>
    <row r="24" spans="1:8" s="47" customFormat="1" ht="19.5" customHeight="1">
      <c r="A24" s="74">
        <v>1100902</v>
      </c>
      <c r="B24" s="72" t="s">
        <v>64</v>
      </c>
      <c r="C24" s="75">
        <v>0</v>
      </c>
      <c r="D24" s="71">
        <v>0</v>
      </c>
      <c r="E24" s="64">
        <f t="shared" si="0"/>
        <v>0</v>
      </c>
      <c r="F24" s="65"/>
      <c r="G24" s="78"/>
      <c r="H24" s="73" t="s">
        <v>65</v>
      </c>
    </row>
    <row r="25" spans="1:8" s="48" customFormat="1" ht="19.5" customHeight="1">
      <c r="A25" s="79" t="s">
        <v>40</v>
      </c>
      <c r="B25" s="80"/>
      <c r="C25" s="71">
        <f>C23+C21+C19+C15+C5</f>
        <v>4458</v>
      </c>
      <c r="D25" s="71">
        <f>D23+D21+D19+D15+D5</f>
        <v>6171.8899</v>
      </c>
      <c r="E25" s="64">
        <f t="shared" si="0"/>
        <v>1713.8899000000001</v>
      </c>
      <c r="F25" s="65">
        <f t="shared" si="2"/>
        <v>27.769288301789054</v>
      </c>
      <c r="G25" s="76"/>
      <c r="H25" s="66"/>
    </row>
    <row r="26" spans="2:8" s="48" customFormat="1" ht="18" customHeight="1">
      <c r="B26" s="81"/>
      <c r="C26" s="82"/>
      <c r="D26" s="83"/>
      <c r="E26" s="84"/>
      <c r="F26" s="85"/>
      <c r="G26" s="85"/>
      <c r="H26" s="86"/>
    </row>
    <row r="27" spans="2:8" ht="20.25" customHeight="1">
      <c r="B27" s="87"/>
      <c r="C27" s="88"/>
      <c r="D27" s="87"/>
      <c r="E27" s="87"/>
      <c r="F27" s="87"/>
      <c r="G27" s="87"/>
      <c r="H27" s="87"/>
    </row>
    <row r="28" spans="2:8" ht="14.25">
      <c r="B28" s="89"/>
      <c r="C28" s="90"/>
      <c r="D28" s="91"/>
      <c r="E28" s="91"/>
      <c r="F28" s="92"/>
      <c r="G28" s="92"/>
      <c r="H28" s="89"/>
    </row>
  </sheetData>
  <sheetProtection/>
  <mergeCells count="2">
    <mergeCell ref="A2:H2"/>
    <mergeCell ref="A25:B25"/>
  </mergeCells>
  <printOptions horizontalCentered="1"/>
  <pageMargins left="0" right="0" top="0.4330708661417323" bottom="0.3937007874015748" header="0.15748031496062992" footer="0.1968503937007874"/>
  <pageSetup horizontalDpi="600" verticalDpi="600" orientation="landscape" paperSize="9" scale="9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pane xSplit="2" ySplit="5" topLeftCell="C6" activePane="bottomRight" state="frozen"/>
      <selection pane="bottomRight" activeCell="A1" sqref="A1:IV65536"/>
    </sheetView>
  </sheetViews>
  <sheetFormatPr defaultColWidth="9.00390625" defaultRowHeight="14.25"/>
  <cols>
    <col min="1" max="1" width="12.625" style="4" bestFit="1" customWidth="1"/>
    <col min="2" max="2" width="45.00390625" style="4" customWidth="1"/>
    <col min="3" max="3" width="11.00390625" style="5" customWidth="1"/>
    <col min="4" max="4" width="11.00390625" style="6" customWidth="1"/>
    <col min="5" max="5" width="9.75390625" style="4" customWidth="1"/>
    <col min="6" max="6" width="11.25390625" style="7" customWidth="1"/>
    <col min="7" max="7" width="0.12890625" style="7" customWidth="1"/>
    <col min="8" max="8" width="34.375" style="4" customWidth="1"/>
    <col min="9" max="16384" width="9.00390625" style="4" customWidth="1"/>
  </cols>
  <sheetData>
    <row r="1" spans="1:7" ht="14.25">
      <c r="A1" s="8" t="s">
        <v>66</v>
      </c>
      <c r="E1" s="6"/>
      <c r="F1" s="9"/>
      <c r="G1" s="9"/>
    </row>
    <row r="2" spans="1:10" ht="22.5" customHeight="1">
      <c r="A2" s="10" t="s">
        <v>67</v>
      </c>
      <c r="B2" s="10"/>
      <c r="C2" s="10"/>
      <c r="D2" s="10"/>
      <c r="E2" s="10"/>
      <c r="F2" s="10"/>
      <c r="G2" s="10"/>
      <c r="H2" s="10"/>
      <c r="I2" s="35"/>
      <c r="J2" s="35"/>
    </row>
    <row r="3" ht="16.5" customHeight="1">
      <c r="H3" s="11" t="s">
        <v>44</v>
      </c>
    </row>
    <row r="4" spans="1:8" s="1" customFormat="1" ht="36" customHeight="1">
      <c r="A4" s="12" t="s">
        <v>7</v>
      </c>
      <c r="B4" s="12" t="s">
        <v>8</v>
      </c>
      <c r="C4" s="13" t="s">
        <v>9</v>
      </c>
      <c r="D4" s="14" t="s">
        <v>10</v>
      </c>
      <c r="E4" s="15" t="s">
        <v>11</v>
      </c>
      <c r="F4" s="15" t="s">
        <v>12</v>
      </c>
      <c r="G4" s="16" t="s">
        <v>68</v>
      </c>
      <c r="H4" s="17" t="s">
        <v>46</v>
      </c>
    </row>
    <row r="5" spans="1:8" s="2" customFormat="1" ht="30.75" customHeight="1">
      <c r="A5" s="18" t="s">
        <v>14</v>
      </c>
      <c r="B5" s="19"/>
      <c r="C5" s="20">
        <f>C6+C10+C19++C44+C48+C51+C61</f>
        <v>4458</v>
      </c>
      <c r="D5" s="20">
        <f>D6+D10+D19++D44+D48+D51+D61</f>
        <v>6106.129999999999</v>
      </c>
      <c r="E5" s="21">
        <f>D5-C5</f>
        <v>1648.1299999999992</v>
      </c>
      <c r="F5" s="22">
        <f>E5/C5</f>
        <v>0.3697016599371914</v>
      </c>
      <c r="G5" s="22"/>
      <c r="H5" s="23" t="s">
        <v>69</v>
      </c>
    </row>
    <row r="6" spans="1:8" s="3" customFormat="1" ht="19.5" customHeight="1">
      <c r="A6" s="24">
        <v>207</v>
      </c>
      <c r="B6" s="25" t="s">
        <v>16</v>
      </c>
      <c r="C6" s="26">
        <f>C7</f>
        <v>0</v>
      </c>
      <c r="D6" s="26">
        <f>D7</f>
        <v>0</v>
      </c>
      <c r="E6" s="21">
        <f aca="true" t="shared" si="0" ref="E6:E78">D6-C6</f>
        <v>0</v>
      </c>
      <c r="F6" s="22"/>
      <c r="G6" s="27">
        <f>D6/$D$5*100</f>
        <v>0</v>
      </c>
      <c r="H6" s="18"/>
    </row>
    <row r="7" spans="1:8" s="3" customFormat="1" ht="31.5" customHeight="1">
      <c r="A7" s="24">
        <v>20707</v>
      </c>
      <c r="B7" s="25" t="s">
        <v>70</v>
      </c>
      <c r="C7" s="26">
        <f>C8+C9</f>
        <v>0</v>
      </c>
      <c r="D7" s="26">
        <f>D8+D9</f>
        <v>0</v>
      </c>
      <c r="E7" s="21">
        <f t="shared" si="0"/>
        <v>0</v>
      </c>
      <c r="F7" s="22"/>
      <c r="G7" s="27">
        <f aca="true" t="shared" si="1" ref="G7:G63">D7/$D$5*100</f>
        <v>0</v>
      </c>
      <c r="H7" s="18"/>
    </row>
    <row r="8" spans="1:8" s="2" customFormat="1" ht="19.5" customHeight="1">
      <c r="A8" s="28">
        <v>2070701</v>
      </c>
      <c r="B8" s="29" t="s">
        <v>71</v>
      </c>
      <c r="C8" s="30"/>
      <c r="D8" s="30"/>
      <c r="E8" s="21">
        <f t="shared" si="0"/>
        <v>0</v>
      </c>
      <c r="F8" s="22"/>
      <c r="G8" s="27">
        <f t="shared" si="1"/>
        <v>0</v>
      </c>
      <c r="H8" s="18"/>
    </row>
    <row r="9" spans="1:8" s="2" customFormat="1" ht="19.5" customHeight="1">
      <c r="A9" s="28">
        <v>2070702</v>
      </c>
      <c r="B9" s="29" t="s">
        <v>72</v>
      </c>
      <c r="C9" s="30"/>
      <c r="D9" s="30"/>
      <c r="E9" s="21">
        <f t="shared" si="0"/>
        <v>0</v>
      </c>
      <c r="F9" s="22"/>
      <c r="G9" s="27">
        <f t="shared" si="1"/>
        <v>0</v>
      </c>
      <c r="H9" s="18"/>
    </row>
    <row r="10" spans="1:8" s="3" customFormat="1" ht="19.5" customHeight="1">
      <c r="A10" s="24">
        <v>208</v>
      </c>
      <c r="B10" s="25" t="s">
        <v>18</v>
      </c>
      <c r="C10" s="26">
        <f>C11+C15</f>
        <v>0</v>
      </c>
      <c r="D10" s="26">
        <f>D11+D15</f>
        <v>22.58</v>
      </c>
      <c r="E10" s="21">
        <f t="shared" si="0"/>
        <v>22.58</v>
      </c>
      <c r="F10" s="22"/>
      <c r="G10" s="27">
        <f t="shared" si="1"/>
        <v>0.36979232345200647</v>
      </c>
      <c r="H10" s="18"/>
    </row>
    <row r="11" spans="1:8" s="3" customFormat="1" ht="19.5" customHeight="1">
      <c r="A11" s="24">
        <v>20822</v>
      </c>
      <c r="B11" s="25" t="s">
        <v>73</v>
      </c>
      <c r="C11" s="31">
        <f>SUM(C12:C14)</f>
        <v>0</v>
      </c>
      <c r="D11" s="31">
        <f>SUM(D12:D14)</f>
        <v>22.58</v>
      </c>
      <c r="E11" s="21">
        <f t="shared" si="0"/>
        <v>22.58</v>
      </c>
      <c r="F11" s="22"/>
      <c r="G11" s="27">
        <f t="shared" si="1"/>
        <v>0.36979232345200647</v>
      </c>
      <c r="H11" s="18"/>
    </row>
    <row r="12" spans="1:8" s="2" customFormat="1" ht="19.5" customHeight="1">
      <c r="A12" s="28">
        <v>2082201</v>
      </c>
      <c r="B12" s="29" t="s">
        <v>74</v>
      </c>
      <c r="C12" s="32"/>
      <c r="D12" s="32">
        <v>4</v>
      </c>
      <c r="E12" s="21">
        <f t="shared" si="0"/>
        <v>4</v>
      </c>
      <c r="F12" s="22"/>
      <c r="G12" s="27">
        <f t="shared" si="1"/>
        <v>0.06550794038122347</v>
      </c>
      <c r="H12" s="33"/>
    </row>
    <row r="13" spans="1:8" s="2" customFormat="1" ht="19.5" customHeight="1">
      <c r="A13" s="28">
        <v>2082202</v>
      </c>
      <c r="B13" s="29" t="s">
        <v>75</v>
      </c>
      <c r="C13" s="32"/>
      <c r="D13" s="32">
        <v>18.58</v>
      </c>
      <c r="E13" s="21">
        <f t="shared" si="0"/>
        <v>18.58</v>
      </c>
      <c r="F13" s="22"/>
      <c r="G13" s="27">
        <f t="shared" si="1"/>
        <v>0.304284383070783</v>
      </c>
      <c r="H13" s="33"/>
    </row>
    <row r="14" spans="1:8" s="2" customFormat="1" ht="19.5" customHeight="1">
      <c r="A14" s="28">
        <v>2082299</v>
      </c>
      <c r="B14" s="29" t="s">
        <v>76</v>
      </c>
      <c r="C14" s="32"/>
      <c r="D14" s="32"/>
      <c r="E14" s="21">
        <f t="shared" si="0"/>
        <v>0</v>
      </c>
      <c r="F14" s="22"/>
      <c r="G14" s="27">
        <f t="shared" si="1"/>
        <v>0</v>
      </c>
      <c r="H14" s="33"/>
    </row>
    <row r="15" spans="1:8" s="3" customFormat="1" ht="30.75" customHeight="1">
      <c r="A15" s="24">
        <v>20823</v>
      </c>
      <c r="B15" s="25" t="s">
        <v>77</v>
      </c>
      <c r="C15" s="31">
        <f>SUM(C17:C18)</f>
        <v>0</v>
      </c>
      <c r="D15" s="31">
        <f>SUM(D17:D18)</f>
        <v>0</v>
      </c>
      <c r="E15" s="21">
        <f t="shared" si="0"/>
        <v>0</v>
      </c>
      <c r="F15" s="22"/>
      <c r="G15" s="27">
        <f t="shared" si="1"/>
        <v>0</v>
      </c>
      <c r="H15" s="18"/>
    </row>
    <row r="16" spans="1:8" s="3" customFormat="1" ht="30.75" customHeight="1">
      <c r="A16" s="24">
        <v>2082302</v>
      </c>
      <c r="B16" s="25" t="s">
        <v>78</v>
      </c>
      <c r="C16" s="31"/>
      <c r="D16" s="31"/>
      <c r="E16" s="21"/>
      <c r="F16" s="22"/>
      <c r="G16" s="27"/>
      <c r="H16" s="18"/>
    </row>
    <row r="17" spans="1:8" s="2" customFormat="1" ht="19.5" customHeight="1">
      <c r="A17" s="28">
        <v>2082301</v>
      </c>
      <c r="B17" s="29" t="s">
        <v>74</v>
      </c>
      <c r="C17" s="32"/>
      <c r="D17" s="32"/>
      <c r="E17" s="21">
        <f t="shared" si="0"/>
        <v>0</v>
      </c>
      <c r="F17" s="22"/>
      <c r="G17" s="27">
        <f t="shared" si="1"/>
        <v>0</v>
      </c>
      <c r="H17" s="33"/>
    </row>
    <row r="18" spans="1:8" s="2" customFormat="1" ht="19.5" customHeight="1">
      <c r="A18" s="28">
        <v>2082399</v>
      </c>
      <c r="B18" s="29" t="s">
        <v>79</v>
      </c>
      <c r="C18" s="32"/>
      <c r="D18" s="32"/>
      <c r="E18" s="21">
        <f t="shared" si="0"/>
        <v>0</v>
      </c>
      <c r="F18" s="22"/>
      <c r="G18" s="27">
        <f t="shared" si="1"/>
        <v>0</v>
      </c>
      <c r="H18" s="33"/>
    </row>
    <row r="19" spans="1:8" s="3" customFormat="1" ht="19.5" customHeight="1">
      <c r="A19" s="24">
        <v>212</v>
      </c>
      <c r="B19" s="25" t="s">
        <v>20</v>
      </c>
      <c r="C19" s="26">
        <f>C20+C30+C34+C35+C38+C42</f>
        <v>4458</v>
      </c>
      <c r="D19" s="26">
        <f>D20+D30+D34+D35+D38+D42</f>
        <v>6065.089999999999</v>
      </c>
      <c r="E19" s="21">
        <f t="shared" si="0"/>
        <v>1607.0899999999992</v>
      </c>
      <c r="F19" s="22">
        <f>E19/C19</f>
        <v>0.36049573799910256</v>
      </c>
      <c r="G19" s="27">
        <f t="shared" si="1"/>
        <v>99.32788853168864</v>
      </c>
      <c r="H19" s="18"/>
    </row>
    <row r="20" spans="1:8" s="3" customFormat="1" ht="31.5" customHeight="1">
      <c r="A20" s="24">
        <v>21208</v>
      </c>
      <c r="B20" s="25" t="s">
        <v>22</v>
      </c>
      <c r="C20" s="26">
        <f>SUM(C21:C29)</f>
        <v>4110</v>
      </c>
      <c r="D20" s="26">
        <f>SUM(D21,D24,D25,D26,D27,D28,D29)</f>
        <v>5605.889999999999</v>
      </c>
      <c r="E20" s="21">
        <f t="shared" si="0"/>
        <v>1495.8899999999994</v>
      </c>
      <c r="F20" s="22">
        <f>E20/C20</f>
        <v>0.36396350364963487</v>
      </c>
      <c r="G20" s="27">
        <f t="shared" si="1"/>
        <v>91.80757697592419</v>
      </c>
      <c r="H20" s="25" t="s">
        <v>80</v>
      </c>
    </row>
    <row r="21" spans="1:8" s="2" customFormat="1" ht="19.5" customHeight="1">
      <c r="A21" s="28">
        <v>2120801</v>
      </c>
      <c r="B21" s="29" t="s">
        <v>81</v>
      </c>
      <c r="C21" s="34"/>
      <c r="D21" s="34">
        <f>SUM(D22:D23)</f>
        <v>2614.88</v>
      </c>
      <c r="E21" s="21">
        <f t="shared" si="0"/>
        <v>2614.88</v>
      </c>
      <c r="F21" s="22"/>
      <c r="G21" s="27">
        <f t="shared" si="1"/>
        <v>42.82385078601341</v>
      </c>
      <c r="H21" s="33"/>
    </row>
    <row r="22" spans="1:8" s="2" customFormat="1" ht="19.5" customHeight="1">
      <c r="A22" s="28">
        <v>212080103</v>
      </c>
      <c r="B22" s="29" t="s">
        <v>82</v>
      </c>
      <c r="C22" s="34"/>
      <c r="D22" s="34">
        <v>170</v>
      </c>
      <c r="E22" s="21"/>
      <c r="F22" s="22"/>
      <c r="G22" s="27"/>
      <c r="H22" s="33"/>
    </row>
    <row r="23" spans="1:8" s="2" customFormat="1" ht="19.5" customHeight="1">
      <c r="A23" s="28">
        <v>212080199</v>
      </c>
      <c r="B23" s="29" t="s">
        <v>83</v>
      </c>
      <c r="C23" s="34"/>
      <c r="D23" s="34">
        <v>2444.88</v>
      </c>
      <c r="E23" s="21"/>
      <c r="F23" s="22"/>
      <c r="G23" s="27"/>
      <c r="H23" s="33"/>
    </row>
    <row r="24" spans="1:8" s="2" customFormat="1" ht="19.5" customHeight="1">
      <c r="A24" s="28">
        <v>2120802</v>
      </c>
      <c r="B24" s="29" t="s">
        <v>84</v>
      </c>
      <c r="C24" s="34">
        <v>21</v>
      </c>
      <c r="D24" s="34"/>
      <c r="E24" s="21">
        <f t="shared" si="0"/>
        <v>-21</v>
      </c>
      <c r="F24" s="22">
        <f>E24/C24</f>
        <v>-1</v>
      </c>
      <c r="G24" s="27">
        <f t="shared" si="1"/>
        <v>0</v>
      </c>
      <c r="H24" s="33"/>
    </row>
    <row r="25" spans="1:8" s="2" customFormat="1" ht="19.5" customHeight="1">
      <c r="A25" s="28">
        <v>2120803</v>
      </c>
      <c r="B25" s="29" t="s">
        <v>85</v>
      </c>
      <c r="C25" s="34"/>
      <c r="D25" s="34"/>
      <c r="E25" s="21">
        <f t="shared" si="0"/>
        <v>0</v>
      </c>
      <c r="F25" s="22"/>
      <c r="G25" s="27">
        <f t="shared" si="1"/>
        <v>0</v>
      </c>
      <c r="H25" s="33"/>
    </row>
    <row r="26" spans="1:8" s="2" customFormat="1" ht="19.5" customHeight="1">
      <c r="A26" s="28">
        <v>2120804</v>
      </c>
      <c r="B26" s="29" t="s">
        <v>86</v>
      </c>
      <c r="C26" s="34">
        <v>2106</v>
      </c>
      <c r="D26" s="34">
        <v>1610.71</v>
      </c>
      <c r="E26" s="21">
        <f t="shared" si="0"/>
        <v>-495.28999999999996</v>
      </c>
      <c r="F26" s="22">
        <f>E26/C26</f>
        <v>-0.2351804368471035</v>
      </c>
      <c r="G26" s="27">
        <f t="shared" si="1"/>
        <v>26.37857366286011</v>
      </c>
      <c r="H26" s="33"/>
    </row>
    <row r="27" spans="1:8" s="2" customFormat="1" ht="19.5" customHeight="1">
      <c r="A27" s="28">
        <v>2120805</v>
      </c>
      <c r="B27" s="29" t="s">
        <v>87</v>
      </c>
      <c r="C27" s="34"/>
      <c r="D27" s="34">
        <v>32.4</v>
      </c>
      <c r="E27" s="21">
        <f t="shared" si="0"/>
        <v>32.4</v>
      </c>
      <c r="F27" s="22"/>
      <c r="G27" s="27">
        <f t="shared" si="1"/>
        <v>0.5306143170879101</v>
      </c>
      <c r="H27" s="33"/>
    </row>
    <row r="28" spans="1:8" s="2" customFormat="1" ht="19.5" customHeight="1">
      <c r="A28" s="28">
        <v>2120806</v>
      </c>
      <c r="B28" s="29" t="s">
        <v>88</v>
      </c>
      <c r="C28" s="34"/>
      <c r="D28" s="34">
        <v>25.55</v>
      </c>
      <c r="E28" s="21">
        <f t="shared" si="0"/>
        <v>25.55</v>
      </c>
      <c r="F28" s="22"/>
      <c r="G28" s="27">
        <f t="shared" si="1"/>
        <v>0.4184319691850649</v>
      </c>
      <c r="H28" s="33"/>
    </row>
    <row r="29" spans="1:8" s="2" customFormat="1" ht="19.5" customHeight="1">
      <c r="A29" s="28">
        <v>2120899</v>
      </c>
      <c r="B29" s="29" t="s">
        <v>89</v>
      </c>
      <c r="C29" s="34">
        <v>1983</v>
      </c>
      <c r="D29" s="34">
        <v>1322.35</v>
      </c>
      <c r="E29" s="21">
        <f t="shared" si="0"/>
        <v>-660.6500000000001</v>
      </c>
      <c r="F29" s="22">
        <f>E29/C29</f>
        <v>-0.33315683308119015</v>
      </c>
      <c r="G29" s="27">
        <f t="shared" si="1"/>
        <v>21.65610624077771</v>
      </c>
      <c r="H29" s="33"/>
    </row>
    <row r="30" spans="1:8" s="3" customFormat="1" ht="30.75" customHeight="1">
      <c r="A30" s="24">
        <v>21209</v>
      </c>
      <c r="B30" s="25" t="s">
        <v>90</v>
      </c>
      <c r="C30" s="31">
        <f>SUM(C31:C33)</f>
        <v>0</v>
      </c>
      <c r="D30" s="31">
        <f>SUM(D31:D33)</f>
        <v>0</v>
      </c>
      <c r="E30" s="21">
        <f t="shared" si="0"/>
        <v>0</v>
      </c>
      <c r="F30" s="22"/>
      <c r="G30" s="27">
        <f t="shared" si="1"/>
        <v>0</v>
      </c>
      <c r="H30" s="18"/>
    </row>
    <row r="31" spans="1:8" s="2" customFormat="1" ht="19.5" customHeight="1">
      <c r="A31" s="28">
        <v>2120901</v>
      </c>
      <c r="B31" s="29" t="s">
        <v>91</v>
      </c>
      <c r="C31" s="34"/>
      <c r="D31" s="34"/>
      <c r="E31" s="21">
        <f t="shared" si="0"/>
        <v>0</v>
      </c>
      <c r="F31" s="22"/>
      <c r="G31" s="27">
        <f t="shared" si="1"/>
        <v>0</v>
      </c>
      <c r="H31" s="33"/>
    </row>
    <row r="32" spans="1:8" s="2" customFormat="1" ht="19.5" customHeight="1">
      <c r="A32" s="28">
        <v>2120902</v>
      </c>
      <c r="B32" s="29" t="s">
        <v>92</v>
      </c>
      <c r="C32" s="34"/>
      <c r="D32" s="34"/>
      <c r="E32" s="21">
        <f t="shared" si="0"/>
        <v>0</v>
      </c>
      <c r="F32" s="22"/>
      <c r="G32" s="27">
        <f t="shared" si="1"/>
        <v>0</v>
      </c>
      <c r="H32" s="33"/>
    </row>
    <row r="33" spans="1:8" s="2" customFormat="1" ht="19.5" customHeight="1">
      <c r="A33" s="28">
        <v>2120999</v>
      </c>
      <c r="B33" s="29" t="s">
        <v>93</v>
      </c>
      <c r="C33" s="34"/>
      <c r="D33" s="34"/>
      <c r="E33" s="21">
        <f t="shared" si="0"/>
        <v>0</v>
      </c>
      <c r="F33" s="22"/>
      <c r="G33" s="27">
        <f t="shared" si="1"/>
        <v>0</v>
      </c>
      <c r="H33" s="33"/>
    </row>
    <row r="34" spans="1:8" s="3" customFormat="1" ht="33" customHeight="1">
      <c r="A34" s="24">
        <v>21211</v>
      </c>
      <c r="B34" s="25" t="s">
        <v>94</v>
      </c>
      <c r="C34" s="26"/>
      <c r="D34" s="26"/>
      <c r="E34" s="21">
        <f t="shared" si="0"/>
        <v>0</v>
      </c>
      <c r="F34" s="22"/>
      <c r="G34" s="27">
        <f t="shared" si="1"/>
        <v>0</v>
      </c>
      <c r="H34" s="18"/>
    </row>
    <row r="35" spans="1:8" s="3" customFormat="1" ht="30.75" customHeight="1">
      <c r="A35" s="24">
        <v>21212</v>
      </c>
      <c r="B35" s="25" t="s">
        <v>95</v>
      </c>
      <c r="C35" s="26">
        <f>SUM(C36:C37)</f>
        <v>0</v>
      </c>
      <c r="D35" s="26">
        <f>SUM(D36:D37)</f>
        <v>0</v>
      </c>
      <c r="E35" s="21">
        <f t="shared" si="0"/>
        <v>0</v>
      </c>
      <c r="F35" s="22"/>
      <c r="G35" s="27">
        <f t="shared" si="1"/>
        <v>0</v>
      </c>
      <c r="H35" s="18"/>
    </row>
    <row r="36" spans="1:8" s="2" customFormat="1" ht="19.5" customHeight="1">
      <c r="A36" s="28">
        <v>2121202</v>
      </c>
      <c r="B36" s="29" t="s">
        <v>96</v>
      </c>
      <c r="C36" s="32"/>
      <c r="D36" s="32"/>
      <c r="E36" s="21">
        <f t="shared" si="0"/>
        <v>0</v>
      </c>
      <c r="F36" s="22"/>
      <c r="G36" s="27">
        <f t="shared" si="1"/>
        <v>0</v>
      </c>
      <c r="H36" s="33"/>
    </row>
    <row r="37" spans="1:8" s="2" customFormat="1" ht="19.5" customHeight="1">
      <c r="A37" s="28">
        <v>2121203</v>
      </c>
      <c r="B37" s="29" t="s">
        <v>97</v>
      </c>
      <c r="C37" s="32"/>
      <c r="D37" s="32"/>
      <c r="E37" s="21">
        <f t="shared" si="0"/>
        <v>0</v>
      </c>
      <c r="F37" s="22"/>
      <c r="G37" s="27">
        <f t="shared" si="1"/>
        <v>0</v>
      </c>
      <c r="H37" s="33"/>
    </row>
    <row r="38" spans="1:8" s="3" customFormat="1" ht="33.75" customHeight="1">
      <c r="A38" s="24">
        <v>21213</v>
      </c>
      <c r="B38" s="25" t="s">
        <v>98</v>
      </c>
      <c r="C38" s="31">
        <f>SUM(C39:C41)</f>
        <v>0</v>
      </c>
      <c r="D38" s="31">
        <f>SUM(D39:D41)</f>
        <v>271.34000000000003</v>
      </c>
      <c r="E38" s="21">
        <f t="shared" si="0"/>
        <v>271.34000000000003</v>
      </c>
      <c r="F38" s="22"/>
      <c r="G38" s="27">
        <f t="shared" si="1"/>
        <v>4.443731135760295</v>
      </c>
      <c r="H38" s="18"/>
    </row>
    <row r="39" spans="1:8" s="2" customFormat="1" ht="19.5" customHeight="1">
      <c r="A39" s="28">
        <v>2121301</v>
      </c>
      <c r="B39" s="29" t="s">
        <v>91</v>
      </c>
      <c r="C39" s="32"/>
      <c r="D39" s="32"/>
      <c r="E39" s="21">
        <f t="shared" si="0"/>
        <v>0</v>
      </c>
      <c r="F39" s="22"/>
      <c r="G39" s="27">
        <f t="shared" si="1"/>
        <v>0</v>
      </c>
      <c r="H39" s="33"/>
    </row>
    <row r="40" spans="1:8" s="2" customFormat="1" ht="19.5" customHeight="1">
      <c r="A40" s="28">
        <v>2121302</v>
      </c>
      <c r="B40" s="29" t="s">
        <v>92</v>
      </c>
      <c r="C40" s="32"/>
      <c r="D40" s="32">
        <v>221.34</v>
      </c>
      <c r="E40" s="21">
        <f t="shared" si="0"/>
        <v>221.34</v>
      </c>
      <c r="F40" s="22"/>
      <c r="G40" s="27">
        <f t="shared" si="1"/>
        <v>3.6248818809950003</v>
      </c>
      <c r="H40" s="33"/>
    </row>
    <row r="41" spans="1:8" s="2" customFormat="1" ht="19.5" customHeight="1">
      <c r="A41" s="28">
        <v>2121399</v>
      </c>
      <c r="B41" s="29" t="s">
        <v>99</v>
      </c>
      <c r="C41" s="32"/>
      <c r="D41" s="32">
        <v>50</v>
      </c>
      <c r="E41" s="21">
        <f t="shared" si="0"/>
        <v>50</v>
      </c>
      <c r="F41" s="22"/>
      <c r="G41" s="27">
        <f t="shared" si="1"/>
        <v>0.8188492547652934</v>
      </c>
      <c r="H41" s="33"/>
    </row>
    <row r="42" spans="1:8" s="3" customFormat="1" ht="32.25" customHeight="1">
      <c r="A42" s="24">
        <v>21214</v>
      </c>
      <c r="B42" s="25" t="s">
        <v>100</v>
      </c>
      <c r="C42" s="31">
        <v>348</v>
      </c>
      <c r="D42" s="31">
        <f>D43</f>
        <v>187.86</v>
      </c>
      <c r="E42" s="21">
        <f t="shared" si="0"/>
        <v>-160.14</v>
      </c>
      <c r="F42" s="22">
        <f>E42/C42</f>
        <v>-0.4601724137931034</v>
      </c>
      <c r="G42" s="27">
        <f t="shared" si="1"/>
        <v>3.07658042000416</v>
      </c>
      <c r="H42" s="29" t="s">
        <v>54</v>
      </c>
    </row>
    <row r="43" spans="1:8" s="3" customFormat="1" ht="32.25" customHeight="1">
      <c r="A43" s="24">
        <v>2121499</v>
      </c>
      <c r="B43" s="25" t="s">
        <v>101</v>
      </c>
      <c r="C43" s="31">
        <v>348</v>
      </c>
      <c r="D43" s="31">
        <v>187.86</v>
      </c>
      <c r="E43" s="21"/>
      <c r="F43" s="22"/>
      <c r="G43" s="27"/>
      <c r="H43" s="29"/>
    </row>
    <row r="44" spans="1:8" s="3" customFormat="1" ht="19.5" customHeight="1">
      <c r="A44" s="24">
        <v>213</v>
      </c>
      <c r="B44" s="25" t="s">
        <v>28</v>
      </c>
      <c r="C44" s="26">
        <f>C45</f>
        <v>0</v>
      </c>
      <c r="D44" s="26">
        <f>D45</f>
        <v>0</v>
      </c>
      <c r="E44" s="21">
        <f t="shared" si="0"/>
        <v>0</v>
      </c>
      <c r="F44" s="22"/>
      <c r="G44" s="27">
        <f t="shared" si="1"/>
        <v>0</v>
      </c>
      <c r="H44" s="18"/>
    </row>
    <row r="45" spans="1:8" s="3" customFormat="1" ht="33" customHeight="1">
      <c r="A45" s="24">
        <v>21366</v>
      </c>
      <c r="B45" s="25" t="s">
        <v>102</v>
      </c>
      <c r="C45" s="32">
        <f>SUM(C46:C47)</f>
        <v>0</v>
      </c>
      <c r="D45" s="32">
        <f>SUM(D46:D47)</f>
        <v>0</v>
      </c>
      <c r="E45" s="21">
        <f t="shared" si="0"/>
        <v>0</v>
      </c>
      <c r="F45" s="22"/>
      <c r="G45" s="27">
        <f t="shared" si="1"/>
        <v>0</v>
      </c>
      <c r="H45" s="18"/>
    </row>
    <row r="46" spans="1:8" s="2" customFormat="1" ht="19.5" customHeight="1">
      <c r="A46" s="28">
        <v>2136601</v>
      </c>
      <c r="B46" s="29" t="s">
        <v>75</v>
      </c>
      <c r="C46" s="34"/>
      <c r="D46" s="34"/>
      <c r="E46" s="21">
        <f t="shared" si="0"/>
        <v>0</v>
      </c>
      <c r="F46" s="22"/>
      <c r="G46" s="27">
        <f t="shared" si="1"/>
        <v>0</v>
      </c>
      <c r="H46" s="33"/>
    </row>
    <row r="47" spans="1:8" s="2" customFormat="1" ht="19.5" customHeight="1">
      <c r="A47" s="28">
        <v>2136699</v>
      </c>
      <c r="B47" s="29" t="s">
        <v>103</v>
      </c>
      <c r="C47" s="34"/>
      <c r="D47" s="34"/>
      <c r="E47" s="21">
        <f t="shared" si="0"/>
        <v>0</v>
      </c>
      <c r="F47" s="22"/>
      <c r="G47" s="27">
        <f t="shared" si="1"/>
        <v>0</v>
      </c>
      <c r="H47" s="33"/>
    </row>
    <row r="48" spans="1:8" s="3" customFormat="1" ht="19.5" customHeight="1">
      <c r="A48" s="24">
        <v>215</v>
      </c>
      <c r="B48" s="25" t="s">
        <v>104</v>
      </c>
      <c r="C48" s="26">
        <f>C49</f>
        <v>0</v>
      </c>
      <c r="D48" s="26">
        <f>D49</f>
        <v>0</v>
      </c>
      <c r="E48" s="21">
        <f t="shared" si="0"/>
        <v>0</v>
      </c>
      <c r="F48" s="22"/>
      <c r="G48" s="27">
        <f t="shared" si="1"/>
        <v>0</v>
      </c>
      <c r="H48" s="18"/>
    </row>
    <row r="49" spans="1:8" s="3" customFormat="1" ht="30.75" customHeight="1">
      <c r="A49" s="24">
        <v>21561</v>
      </c>
      <c r="B49" s="25" t="s">
        <v>105</v>
      </c>
      <c r="C49" s="26">
        <f>C50</f>
        <v>0</v>
      </c>
      <c r="D49" s="26">
        <f>D50</f>
        <v>0</v>
      </c>
      <c r="E49" s="21">
        <f t="shared" si="0"/>
        <v>0</v>
      </c>
      <c r="F49" s="22"/>
      <c r="G49" s="27">
        <f t="shared" si="1"/>
        <v>0</v>
      </c>
      <c r="H49" s="18"/>
    </row>
    <row r="50" spans="1:8" s="2" customFormat="1" ht="31.5" customHeight="1">
      <c r="A50" s="28">
        <v>2156199</v>
      </c>
      <c r="B50" s="29" t="s">
        <v>106</v>
      </c>
      <c r="C50" s="34"/>
      <c r="D50" s="34"/>
      <c r="E50" s="21">
        <f t="shared" si="0"/>
        <v>0</v>
      </c>
      <c r="F50" s="22"/>
      <c r="G50" s="27">
        <f t="shared" si="1"/>
        <v>0</v>
      </c>
      <c r="H50" s="29" t="s">
        <v>107</v>
      </c>
    </row>
    <row r="51" spans="1:8" s="3" customFormat="1" ht="19.5" customHeight="1">
      <c r="A51" s="24">
        <v>229</v>
      </c>
      <c r="B51" s="25" t="s">
        <v>30</v>
      </c>
      <c r="C51" s="26">
        <f>C52+C53+C55</f>
        <v>0</v>
      </c>
      <c r="D51" s="26">
        <f>D52+D53+D55</f>
        <v>18.459999999999997</v>
      </c>
      <c r="E51" s="21">
        <f t="shared" si="0"/>
        <v>18.459999999999997</v>
      </c>
      <c r="F51" s="22"/>
      <c r="G51" s="27">
        <f t="shared" si="1"/>
        <v>0.30231914485934624</v>
      </c>
      <c r="H51" s="18"/>
    </row>
    <row r="52" spans="1:8" s="3" customFormat="1" ht="25.5" customHeight="1">
      <c r="A52" s="24">
        <v>22904</v>
      </c>
      <c r="B52" s="25" t="s">
        <v>108</v>
      </c>
      <c r="C52" s="26"/>
      <c r="D52" s="26"/>
      <c r="E52" s="21"/>
      <c r="F52" s="22"/>
      <c r="G52" s="27">
        <f t="shared" si="1"/>
        <v>0</v>
      </c>
      <c r="H52" s="18"/>
    </row>
    <row r="53" spans="1:8" s="3" customFormat="1" ht="36" customHeight="1">
      <c r="A53" s="24">
        <v>22908</v>
      </c>
      <c r="B53" s="25" t="s">
        <v>109</v>
      </c>
      <c r="C53" s="26">
        <f>C54</f>
        <v>0</v>
      </c>
      <c r="D53" s="26">
        <f>D54</f>
        <v>0</v>
      </c>
      <c r="E53" s="21">
        <f t="shared" si="0"/>
        <v>0</v>
      </c>
      <c r="F53" s="22"/>
      <c r="G53" s="27">
        <f t="shared" si="1"/>
        <v>0</v>
      </c>
      <c r="H53" s="25" t="s">
        <v>110</v>
      </c>
    </row>
    <row r="54" spans="1:8" s="2" customFormat="1" ht="33" customHeight="1">
      <c r="A54" s="28">
        <v>2290804</v>
      </c>
      <c r="B54" s="29" t="s">
        <v>111</v>
      </c>
      <c r="C54" s="34"/>
      <c r="D54" s="34"/>
      <c r="E54" s="21">
        <f t="shared" si="0"/>
        <v>0</v>
      </c>
      <c r="F54" s="22"/>
      <c r="G54" s="27">
        <f t="shared" si="1"/>
        <v>0</v>
      </c>
      <c r="H54" s="29" t="s">
        <v>110</v>
      </c>
    </row>
    <row r="55" spans="1:8" s="3" customFormat="1" ht="19.5" customHeight="1">
      <c r="A55" s="24">
        <v>22960</v>
      </c>
      <c r="B55" s="25" t="s">
        <v>112</v>
      </c>
      <c r="C55" s="31">
        <f>SUM(C56:C60)</f>
        <v>0</v>
      </c>
      <c r="D55" s="31">
        <f>SUM(D56:D60)</f>
        <v>18.459999999999997</v>
      </c>
      <c r="E55" s="21">
        <f t="shared" si="0"/>
        <v>18.459999999999997</v>
      </c>
      <c r="F55" s="22"/>
      <c r="G55" s="27">
        <f t="shared" si="1"/>
        <v>0.30231914485934624</v>
      </c>
      <c r="H55" s="18"/>
    </row>
    <row r="56" spans="1:8" s="2" customFormat="1" ht="19.5" customHeight="1">
      <c r="A56" s="28">
        <v>2296002</v>
      </c>
      <c r="B56" s="29" t="s">
        <v>113</v>
      </c>
      <c r="C56" s="34"/>
      <c r="D56" s="34">
        <v>12.76</v>
      </c>
      <c r="E56" s="21">
        <f t="shared" si="0"/>
        <v>12.76</v>
      </c>
      <c r="F56" s="22"/>
      <c r="G56" s="27">
        <f t="shared" si="1"/>
        <v>0.20897032981610283</v>
      </c>
      <c r="H56" s="33"/>
    </row>
    <row r="57" spans="1:8" s="2" customFormat="1" ht="19.5" customHeight="1">
      <c r="A57" s="28">
        <v>2296003</v>
      </c>
      <c r="B57" s="29" t="s">
        <v>114</v>
      </c>
      <c r="C57" s="34"/>
      <c r="D57" s="34"/>
      <c r="E57" s="21">
        <f t="shared" si="0"/>
        <v>0</v>
      </c>
      <c r="F57" s="22"/>
      <c r="G57" s="27">
        <f t="shared" si="1"/>
        <v>0</v>
      </c>
      <c r="H57" s="33"/>
    </row>
    <row r="58" spans="1:8" s="2" customFormat="1" ht="19.5" customHeight="1">
      <c r="A58" s="28">
        <v>2296004</v>
      </c>
      <c r="B58" s="29" t="s">
        <v>115</v>
      </c>
      <c r="C58" s="34"/>
      <c r="D58" s="34">
        <v>5</v>
      </c>
      <c r="E58" s="21">
        <f t="shared" si="0"/>
        <v>5</v>
      </c>
      <c r="F58" s="22"/>
      <c r="G58" s="27">
        <f t="shared" si="1"/>
        <v>0.08188492547652934</v>
      </c>
      <c r="H58" s="33"/>
    </row>
    <row r="59" spans="1:8" s="2" customFormat="1" ht="19.5" customHeight="1">
      <c r="A59" s="28">
        <v>2296006</v>
      </c>
      <c r="B59" s="29" t="s">
        <v>116</v>
      </c>
      <c r="C59" s="34"/>
      <c r="D59" s="34">
        <v>0.7</v>
      </c>
      <c r="E59" s="21">
        <f t="shared" si="0"/>
        <v>0.7</v>
      </c>
      <c r="F59" s="22"/>
      <c r="G59" s="27">
        <f t="shared" si="1"/>
        <v>0.011463889566714106</v>
      </c>
      <c r="H59" s="33"/>
    </row>
    <row r="60" spans="1:8" s="2" customFormat="1" ht="19.5" customHeight="1">
      <c r="A60" s="28">
        <v>2296099</v>
      </c>
      <c r="B60" s="29" t="s">
        <v>117</v>
      </c>
      <c r="C60" s="34"/>
      <c r="D60" s="34"/>
      <c r="E60" s="21">
        <f t="shared" si="0"/>
        <v>0</v>
      </c>
      <c r="F60" s="22"/>
      <c r="G60" s="27">
        <f t="shared" si="1"/>
        <v>0</v>
      </c>
      <c r="H60" s="33"/>
    </row>
    <row r="61" spans="1:8" s="3" customFormat="1" ht="19.5" customHeight="1">
      <c r="A61" s="24">
        <v>232</v>
      </c>
      <c r="B61" s="25" t="s">
        <v>31</v>
      </c>
      <c r="C61" s="26">
        <f>C62</f>
        <v>0</v>
      </c>
      <c r="D61" s="26">
        <f>D62</f>
        <v>0</v>
      </c>
      <c r="E61" s="21">
        <f t="shared" si="0"/>
        <v>0</v>
      </c>
      <c r="F61" s="22"/>
      <c r="G61" s="27">
        <f t="shared" si="1"/>
        <v>0</v>
      </c>
      <c r="H61" s="18"/>
    </row>
    <row r="62" spans="1:8" s="2" customFormat="1" ht="19.5" customHeight="1">
      <c r="A62" s="24">
        <v>23204</v>
      </c>
      <c r="B62" s="25" t="s">
        <v>118</v>
      </c>
      <c r="C62" s="34">
        <f>SUM(C63:C69)</f>
        <v>0</v>
      </c>
      <c r="D62" s="34">
        <f>SUM(D63:D69)</f>
        <v>0</v>
      </c>
      <c r="E62" s="21">
        <f t="shared" si="0"/>
        <v>0</v>
      </c>
      <c r="F62" s="22"/>
      <c r="G62" s="27">
        <f t="shared" si="1"/>
        <v>0</v>
      </c>
      <c r="H62" s="33"/>
    </row>
    <row r="63" spans="1:8" s="2" customFormat="1" ht="19.5" customHeight="1">
      <c r="A63" s="28">
        <v>2320404</v>
      </c>
      <c r="B63" s="29" t="s">
        <v>119</v>
      </c>
      <c r="C63" s="34"/>
      <c r="D63" s="34"/>
      <c r="E63" s="21">
        <f t="shared" si="0"/>
        <v>0</v>
      </c>
      <c r="F63" s="22"/>
      <c r="G63" s="27">
        <f t="shared" si="1"/>
        <v>0</v>
      </c>
      <c r="H63" s="33"/>
    </row>
    <row r="64" spans="1:8" s="2" customFormat="1" ht="19.5" customHeight="1">
      <c r="A64" s="28">
        <v>2320410</v>
      </c>
      <c r="B64" s="29" t="s">
        <v>120</v>
      </c>
      <c r="C64" s="34"/>
      <c r="D64" s="34"/>
      <c r="E64" s="21">
        <f aca="true" t="shared" si="2" ref="E64:E69">D64-C64</f>
        <v>0</v>
      </c>
      <c r="F64" s="22"/>
      <c r="G64" s="27">
        <f aca="true" t="shared" si="3" ref="G64:G69">D64/$D$5*100</f>
        <v>0</v>
      </c>
      <c r="H64" s="33"/>
    </row>
    <row r="65" spans="1:8" s="2" customFormat="1" ht="19.5" customHeight="1">
      <c r="A65" s="28">
        <v>2320411</v>
      </c>
      <c r="B65" s="29" t="s">
        <v>121</v>
      </c>
      <c r="C65" s="34"/>
      <c r="D65" s="34"/>
      <c r="E65" s="21">
        <f t="shared" si="2"/>
        <v>0</v>
      </c>
      <c r="F65" s="22"/>
      <c r="G65" s="27">
        <f t="shared" si="3"/>
        <v>0</v>
      </c>
      <c r="H65" s="33"/>
    </row>
    <row r="66" spans="1:8" s="2" customFormat="1" ht="19.5" customHeight="1">
      <c r="A66" s="28">
        <v>2320413</v>
      </c>
      <c r="B66" s="29" t="s">
        <v>122</v>
      </c>
      <c r="C66" s="34"/>
      <c r="D66" s="34"/>
      <c r="E66" s="21">
        <f t="shared" si="2"/>
        <v>0</v>
      </c>
      <c r="F66" s="22"/>
      <c r="G66" s="27">
        <f t="shared" si="3"/>
        <v>0</v>
      </c>
      <c r="H66" s="33"/>
    </row>
    <row r="67" spans="1:8" s="2" customFormat="1" ht="19.5" customHeight="1">
      <c r="A67" s="28">
        <v>2320415</v>
      </c>
      <c r="B67" s="29" t="s">
        <v>123</v>
      </c>
      <c r="C67" s="34"/>
      <c r="D67" s="34"/>
      <c r="E67" s="21">
        <f t="shared" si="2"/>
        <v>0</v>
      </c>
      <c r="F67" s="22"/>
      <c r="G67" s="27">
        <f t="shared" si="3"/>
        <v>0</v>
      </c>
      <c r="H67" s="33"/>
    </row>
    <row r="68" spans="1:8" s="2" customFormat="1" ht="19.5" customHeight="1">
      <c r="A68" s="28">
        <v>2320420</v>
      </c>
      <c r="B68" s="29" t="s">
        <v>124</v>
      </c>
      <c r="C68" s="34"/>
      <c r="D68" s="34"/>
      <c r="E68" s="21">
        <f t="shared" si="2"/>
        <v>0</v>
      </c>
      <c r="F68" s="22"/>
      <c r="G68" s="27">
        <f t="shared" si="3"/>
        <v>0</v>
      </c>
      <c r="H68" s="33"/>
    </row>
    <row r="69" spans="1:8" s="2" customFormat="1" ht="19.5" customHeight="1">
      <c r="A69" s="28">
        <v>2320499</v>
      </c>
      <c r="B69" s="29" t="s">
        <v>125</v>
      </c>
      <c r="C69" s="34"/>
      <c r="D69" s="34"/>
      <c r="E69" s="21">
        <f t="shared" si="2"/>
        <v>0</v>
      </c>
      <c r="F69" s="22"/>
      <c r="G69" s="27">
        <f t="shared" si="3"/>
        <v>0</v>
      </c>
      <c r="H69" s="33"/>
    </row>
    <row r="70" spans="1:8" s="3" customFormat="1" ht="19.5" customHeight="1">
      <c r="A70" s="24" t="s">
        <v>34</v>
      </c>
      <c r="B70" s="25"/>
      <c r="C70" s="26">
        <f>C71</f>
        <v>0</v>
      </c>
      <c r="D70" s="26">
        <f>D71</f>
        <v>0</v>
      </c>
      <c r="E70" s="21">
        <f t="shared" si="0"/>
        <v>0</v>
      </c>
      <c r="F70" s="22"/>
      <c r="G70" s="22"/>
      <c r="H70" s="25" t="s">
        <v>126</v>
      </c>
    </row>
    <row r="71" spans="1:8" s="3" customFormat="1" ht="19.5" customHeight="1">
      <c r="A71" s="28">
        <v>2300402</v>
      </c>
      <c r="B71" s="36" t="s">
        <v>127</v>
      </c>
      <c r="C71" s="26"/>
      <c r="D71" s="26"/>
      <c r="E71" s="21">
        <f t="shared" si="0"/>
        <v>0</v>
      </c>
      <c r="F71" s="22"/>
      <c r="G71" s="22"/>
      <c r="H71" s="25"/>
    </row>
    <row r="72" spans="1:8" s="3" customFormat="1" ht="19.5" customHeight="1">
      <c r="A72" s="24" t="s">
        <v>36</v>
      </c>
      <c r="B72" s="36"/>
      <c r="C72" s="26">
        <f>C73</f>
        <v>0</v>
      </c>
      <c r="D72" s="26">
        <f>D73</f>
        <v>0</v>
      </c>
      <c r="E72" s="21">
        <f t="shared" si="0"/>
        <v>0</v>
      </c>
      <c r="F72" s="22"/>
      <c r="G72" s="22"/>
      <c r="H72" s="25"/>
    </row>
    <row r="73" spans="1:8" s="3" customFormat="1" ht="19.5" customHeight="1">
      <c r="A73" s="28">
        <v>23104</v>
      </c>
      <c r="B73" s="36" t="s">
        <v>128</v>
      </c>
      <c r="C73" s="26"/>
      <c r="D73" s="26"/>
      <c r="E73" s="21">
        <f t="shared" si="0"/>
        <v>0</v>
      </c>
      <c r="F73" s="22"/>
      <c r="G73" s="22"/>
      <c r="H73" s="25" t="s">
        <v>129</v>
      </c>
    </row>
    <row r="74" spans="1:8" s="3" customFormat="1" ht="19.5" customHeight="1">
      <c r="A74" s="24" t="s">
        <v>38</v>
      </c>
      <c r="B74" s="25"/>
      <c r="C74" s="26">
        <f>C75</f>
        <v>0</v>
      </c>
      <c r="D74" s="26">
        <f>D75</f>
        <v>0</v>
      </c>
      <c r="E74" s="21">
        <f t="shared" si="0"/>
        <v>0</v>
      </c>
      <c r="F74" s="22"/>
      <c r="G74" s="22"/>
      <c r="H74" s="25"/>
    </row>
    <row r="75" spans="1:8" s="2" customFormat="1" ht="19.5" customHeight="1">
      <c r="A75" s="28">
        <v>2300802</v>
      </c>
      <c r="B75" s="29" t="s">
        <v>130</v>
      </c>
      <c r="C75" s="34"/>
      <c r="D75" s="34"/>
      <c r="E75" s="21">
        <f t="shared" si="0"/>
        <v>0</v>
      </c>
      <c r="F75" s="22"/>
      <c r="G75" s="22"/>
      <c r="H75" s="29" t="s">
        <v>131</v>
      </c>
    </row>
    <row r="76" spans="1:8" s="3" customFormat="1" ht="19.5" customHeight="1">
      <c r="A76" s="24" t="s">
        <v>39</v>
      </c>
      <c r="B76" s="25"/>
      <c r="C76" s="26">
        <f>C77</f>
        <v>0</v>
      </c>
      <c r="D76" s="26">
        <f>D77</f>
        <v>65.59</v>
      </c>
      <c r="E76" s="21">
        <f t="shared" si="0"/>
        <v>65.59</v>
      </c>
      <c r="F76" s="22"/>
      <c r="G76" s="22"/>
      <c r="H76" s="18"/>
    </row>
    <row r="77" spans="1:8" s="2" customFormat="1" ht="19.5" customHeight="1">
      <c r="A77" s="28">
        <v>2300902</v>
      </c>
      <c r="B77" s="29" t="s">
        <v>132</v>
      </c>
      <c r="C77" s="34">
        <f>'基金收入'!C25-'基金支出'!C5-'基金支出'!C70-'基金支出'!C72-'基金支出'!C74</f>
        <v>0</v>
      </c>
      <c r="D77" s="37">
        <v>65.59</v>
      </c>
      <c r="E77" s="21">
        <f t="shared" si="0"/>
        <v>65.59</v>
      </c>
      <c r="F77" s="22"/>
      <c r="G77" s="22"/>
      <c r="H77" s="29"/>
    </row>
    <row r="78" spans="1:8" s="3" customFormat="1" ht="19.5" customHeight="1">
      <c r="A78" s="38" t="s">
        <v>41</v>
      </c>
      <c r="B78" s="39"/>
      <c r="C78" s="26">
        <f>'基金收入'!C25</f>
        <v>4458</v>
      </c>
      <c r="D78" s="26">
        <f>'基金收入'!D25</f>
        <v>6171.8899</v>
      </c>
      <c r="E78" s="21">
        <f t="shared" si="0"/>
        <v>1713.8899000000001</v>
      </c>
      <c r="F78" s="22">
        <f>E78/C78</f>
        <v>0.3844526469268731</v>
      </c>
      <c r="G78" s="22"/>
      <c r="H78" s="18"/>
    </row>
    <row r="79" spans="2:8" s="3" customFormat="1" ht="18" customHeight="1">
      <c r="B79" s="40"/>
      <c r="C79" s="41"/>
      <c r="D79" s="42"/>
      <c r="E79" s="43"/>
      <c r="F79" s="44"/>
      <c r="G79" s="44"/>
      <c r="H79" s="45"/>
    </row>
  </sheetData>
  <sheetProtection/>
  <mergeCells count="2">
    <mergeCell ref="A2:H2"/>
    <mergeCell ref="A78:B78"/>
  </mergeCells>
  <printOptions horizontalCentered="1"/>
  <pageMargins left="0" right="0" top="0.3937007874015748" bottom="0.3937007874015748" header="0.35433070866141736" footer="0.1968503937007874"/>
  <pageSetup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2016-01-17T04:33:53Z</cp:lastPrinted>
  <dcterms:created xsi:type="dcterms:W3CDTF">1996-12-17T01:32:42Z</dcterms:created>
  <dcterms:modified xsi:type="dcterms:W3CDTF">2019-03-13T08:58:14Z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