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tabRatio="645"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'g05一般公共预算财政拨款支出决算表'!$A$1:$E$57</definedName>
    <definedName name="_xlnm.Print_Area" localSheetId="5">'g06一般公共预算财政拨款基本支出决算表'!$A$1:$E$45</definedName>
    <definedName name="_xlnm.Print_Area" localSheetId="7">'g08政府性基金预算财政拨款支出决算表'!$A$1:$I$16</definedName>
    <definedName name="_xlnm.Print_Area" localSheetId="6">'Z07“三公”经费公共预算财政拨款支出决算表'!$A$1:$F$8</definedName>
    <definedName name="_xlnm.Print_Titles" localSheetId="1">'g02收入决算表'!$1:$8</definedName>
    <definedName name="_xlnm.Print_Titles" localSheetId="2">'g03支出决算表'!$1:$8</definedName>
  </definedNames>
  <calcPr fullCalcOnLoad="1"/>
</workbook>
</file>

<file path=xl/sharedStrings.xml><?xml version="1.0" encoding="utf-8"?>
<sst xmlns="http://schemas.openxmlformats.org/spreadsheetml/2006/main" count="461" uniqueCount="240">
  <si>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</si>
  <si>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</si>
  <si>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</si>
  <si>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</si>
  <si>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</si>
  <si>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</si>
  <si>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</si>
  <si>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</si>
  <si>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</si>
  <si>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</si>
  <si>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</si>
  <si>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</si>
  <si>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</si>
  <si>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</si>
  <si>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</si>
  <si>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</si>
  <si>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</si>
  <si>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</si>
  <si>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</si>
  <si>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</si>
  <si>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</si>
  <si>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</si>
  <si>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</si>
  <si>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</si>
  <si>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</si>
  <si>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</si>
  <si>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</si>
  <si>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</si>
  <si>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</si>
  <si>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</si>
  <si>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</si>
  <si>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</si>
  <si>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</si>
  <si>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</si>
  <si>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</si>
  <si>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</si>
  <si>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</si>
  <si>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</si>
  <si>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</si>
  <si>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</si>
  <si>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</si>
  <si>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</si>
  <si>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</si>
  <si>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</si>
  <si>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</si>
  <si>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</si>
  <si>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</si>
  <si>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</si>
  <si>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</si>
  <si>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</si>
  <si>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</si>
  <si>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</si>
  <si>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</si>
  <si>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</si>
  <si>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</si>
  <si>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</si>
  <si>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</si>
  <si>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</si>
  <si>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</si>
  <si>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</si>
  <si>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</si>
  <si>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</si>
  <si>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</si>
  <si>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</si>
  <si>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</si>
  <si>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</si>
  <si>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</si>
  <si>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</si>
  <si>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</si>
  <si>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</si>
  <si>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</si>
  <si>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</si>
  <si>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</si>
  <si>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</si>
  <si>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</si>
  <si>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</si>
  <si>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</si>
  <si>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</si>
  <si>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</si>
  <si>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</si>
  <si>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</si>
  <si>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</si>
  <si>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</si>
  <si>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</si>
  <si>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</si>
  <si>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</si>
  <si>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</si>
  <si>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</si>
  <si>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</si>
  <si>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</si>
  <si>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</si>
  <si>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</si>
  <si>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</si>
  <si>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</si>
  <si>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</si>
  <si>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</si>
  <si>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</si>
  <si>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</si>
  <si>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</si>
  <si>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</si>
  <si>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</si>
  <si>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</si>
  <si>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</si>
  <si>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</si>
  <si>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</si>
  <si>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</si>
  <si>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</si>
  <si>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</si>
  <si>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</si>
  <si>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</si>
  <si>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</si>
  <si>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</si>
  <si>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</si>
  <si>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</si>
  <si>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</si>
  <si>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</si>
  <si>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</si>
  <si>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</si>
  <si>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</si>
  <si>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</si>
  <si>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</si>
  <si>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</si>
  <si>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</si>
  <si>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</si>
  <si>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</si>
  <si>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</si>
  <si>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</si>
  <si>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</si>
  <si>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</si>
  <si>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</si>
  <si>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</si>
  <si>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</si>
  <si>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</si>
  <si>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</si>
  <si>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</si>
  <si>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</si>
  <si>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</si>
  <si>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部门：鹤山市卫生和计划生育局</t>
  </si>
  <si>
    <t>一般公共服务支出</t>
  </si>
  <si>
    <t>发展与改革事务</t>
  </si>
  <si>
    <t xml:space="preserve">  一般行政管理事务</t>
  </si>
  <si>
    <t>教育支出</t>
  </si>
  <si>
    <t>进修及培训</t>
  </si>
  <si>
    <t xml:space="preserve">  培训支出</t>
  </si>
  <si>
    <t>社会保障和就业支出</t>
  </si>
  <si>
    <t>行政事业单位离退休</t>
  </si>
  <si>
    <t xml:space="preserve">  归口管理的行政单位离退休</t>
  </si>
  <si>
    <t xml:space="preserve">  事业单位离退休</t>
  </si>
  <si>
    <t>医疗卫生与计划生育支出</t>
  </si>
  <si>
    <t>医疗卫生管理事务</t>
  </si>
  <si>
    <t xml:space="preserve">  行政运行</t>
  </si>
  <si>
    <t xml:space="preserve">  其他医疗卫生管理事务支出</t>
  </si>
  <si>
    <t>公立医院</t>
  </si>
  <si>
    <t xml:space="preserve">  其他公立医院支出</t>
  </si>
  <si>
    <t>公共卫生</t>
  </si>
  <si>
    <t xml:space="preserve">  采供血机构</t>
  </si>
  <si>
    <t xml:space="preserve">  重大公共卫生专项</t>
  </si>
  <si>
    <t xml:space="preserve">  其他公共卫生支出</t>
  </si>
  <si>
    <t>医疗保障</t>
  </si>
  <si>
    <t xml:space="preserve">  行政单位医疗</t>
  </si>
  <si>
    <t>人口与计划生育事务</t>
  </si>
  <si>
    <t xml:space="preserve">  计划生育家庭奖励</t>
  </si>
  <si>
    <t xml:space="preserve">  人口和计划生育信息系统建设</t>
  </si>
  <si>
    <t xml:space="preserve">  计划生育、生殖健康促进工程</t>
  </si>
  <si>
    <t xml:space="preserve">  计划生育免费基本技术服务</t>
  </si>
  <si>
    <t xml:space="preserve">  人口和计划生育服务网络建设</t>
  </si>
  <si>
    <t xml:space="preserve">  人口和计划生育宣传教育经费</t>
  </si>
  <si>
    <t xml:space="preserve">  流动人口计划生育管理和服务</t>
  </si>
  <si>
    <t xml:space="preserve">  其他人口与计划生育事务支出</t>
  </si>
  <si>
    <t>其他医疗卫生支出</t>
  </si>
  <si>
    <t xml:space="preserve">  其他医疗卫生支出</t>
  </si>
  <si>
    <t>住房保障支出</t>
  </si>
  <si>
    <t>住房改革支出</t>
  </si>
  <si>
    <t xml:space="preserve">  住房公积金</t>
  </si>
  <si>
    <r>
      <t>注：本表反映部门本年度的总收支和年末结转结余情况</t>
    </r>
    <r>
      <rPr>
        <sz val="10"/>
        <rFont val="宋体"/>
        <family val="0"/>
      </rPr>
      <t>。</t>
    </r>
  </si>
  <si>
    <t>2080801</t>
  </si>
  <si>
    <t xml:space="preserve">   死亡抚恤</t>
  </si>
  <si>
    <t>20808</t>
  </si>
  <si>
    <t xml:space="preserve"> 死亡抚恤</t>
  </si>
  <si>
    <t>2100401</t>
  </si>
  <si>
    <t>2100402</t>
  </si>
  <si>
    <t>2100407</t>
  </si>
  <si>
    <t>2100408</t>
  </si>
  <si>
    <t>2100410</t>
  </si>
  <si>
    <t xml:space="preserve">  疾病预防控制</t>
  </si>
  <si>
    <t xml:space="preserve">  卫生监督机构</t>
  </si>
  <si>
    <t xml:space="preserve">  采供血机构</t>
  </si>
  <si>
    <t xml:space="preserve">   其他专业公共卫生机构</t>
  </si>
  <si>
    <t xml:space="preserve">  基本公共卫生服务</t>
  </si>
  <si>
    <t xml:space="preserve">    突发公共卫生事件应急处理</t>
  </si>
  <si>
    <t>2100502</t>
  </si>
  <si>
    <t xml:space="preserve">  事业单位医疗</t>
  </si>
  <si>
    <t>2100703</t>
  </si>
  <si>
    <t xml:space="preserve">  机关服务</t>
  </si>
  <si>
    <r>
      <t xml:space="preserve"> </t>
    </r>
    <r>
      <rPr>
        <sz val="12"/>
        <rFont val="宋体"/>
        <family val="0"/>
      </rPr>
      <t xml:space="preserve"> 机关服务</t>
    </r>
  </si>
  <si>
    <t>一般公共预算财政拨款基本支出决算表</t>
  </si>
  <si>
    <r>
      <t>公开06</t>
    </r>
    <r>
      <rPr>
        <sz val="10"/>
        <color indexed="8"/>
        <rFont val="宋体"/>
        <family val="0"/>
      </rPr>
      <t>表</t>
    </r>
  </si>
  <si>
    <t>单位：万元</t>
  </si>
  <si>
    <r>
      <t xml:space="preserve">项 </t>
    </r>
    <r>
      <rPr>
        <sz val="11"/>
        <color indexed="8"/>
        <rFont val="宋体"/>
        <family val="0"/>
      </rPr>
      <t xml:space="preserve">   </t>
    </r>
    <r>
      <rPr>
        <sz val="12"/>
        <rFont val="宋体"/>
        <family val="0"/>
      </rPr>
      <t>目</t>
    </r>
  </si>
  <si>
    <t>本年支出合计</t>
  </si>
  <si>
    <t>人员经费</t>
  </si>
  <si>
    <t>公用经费</t>
  </si>
  <si>
    <t>经济分类科目编码</t>
  </si>
  <si>
    <t>合计</t>
  </si>
  <si>
    <t>工资福利支出</t>
  </si>
  <si>
    <t>基本工资</t>
  </si>
  <si>
    <t>津贴补贴</t>
  </si>
  <si>
    <t>奖金</t>
  </si>
  <si>
    <t>社会保障缴费</t>
  </si>
  <si>
    <t>其他工资福利支出</t>
  </si>
  <si>
    <t>商品和服务支出</t>
  </si>
  <si>
    <t>办公费</t>
  </si>
  <si>
    <t>印刷费</t>
  </si>
  <si>
    <t>手续费</t>
  </si>
  <si>
    <t>水费</t>
  </si>
  <si>
    <t>电费</t>
  </si>
  <si>
    <t>邮电费</t>
  </si>
  <si>
    <t>物业管理费</t>
  </si>
  <si>
    <t>差旅费</t>
  </si>
  <si>
    <t>维修（护）费</t>
  </si>
  <si>
    <t>会议费</t>
  </si>
  <si>
    <t>培训费</t>
  </si>
  <si>
    <t>公务接待费</t>
  </si>
  <si>
    <t>劳务费</t>
  </si>
  <si>
    <t>公务用车运行维护费</t>
  </si>
  <si>
    <t>其他商品和服务支出</t>
  </si>
  <si>
    <t>对个人和家庭的补助</t>
  </si>
  <si>
    <t>离休费</t>
  </si>
  <si>
    <t>退休费</t>
  </si>
  <si>
    <t>救济费</t>
  </si>
  <si>
    <t>医疗费</t>
  </si>
  <si>
    <t>奖励金</t>
  </si>
  <si>
    <t>住房公积金</t>
  </si>
  <si>
    <t>其他对个人和家庭的补助支出</t>
  </si>
  <si>
    <t>其他资本性支出</t>
  </si>
  <si>
    <t>办公设备购置</t>
  </si>
  <si>
    <t>注：本表反映部门本年度一般公共预算财政拨款基本支出明细情况。</t>
  </si>
  <si>
    <t>绩效工资</t>
  </si>
  <si>
    <t>专用材料费</t>
  </si>
  <si>
    <t>抚恤金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</si>
</sst>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29">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medium"/>
    </border>
    <border>
      <left>
        <color indexed="63"/>
      </left>
      <right style="thin"/>
      <top style="thin"/>
      <bottom style="thin"/>
    </border>
    <border>
      <left style="medium"/>
      <right style="thin"/>
      <top style="thin"/>
      <bottom style="medium"/>
    </border>
    <border>
      <left>
        <color indexed="63"/>
      </left>
      <right style="thin"/>
      <top>
        <color indexed="63"/>
      </top>
      <bottom style="thin"/>
    </border>
    <border>
      <left style="medium"/>
      <right>
        <color indexed="63"/>
      </right>
      <top style="thin"/>
      <bottom style="thin"/>
    </border>
    <border>
      <left style="medium"/>
      <right>
        <color indexed="63"/>
      </right>
      <top style="medium"/>
      <bottom style="thin"/>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medium"/>
      <right>
        <color indexed="63"/>
      </right>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9" fillId="0" borderId="0">
      <alignment/>
      <protection/>
    </xf>
    <xf numFmtId="0" fontId="1" fillId="23" borderId="9" applyNumberFormat="0" applyFont="0" applyAlignment="0" applyProtection="0"/>
  </cellStyleXfs>
  <cellXfs count="241">
    <xf numFmtId="0" fontId="0" fillId="0" borderId="0" xfId="0" applyAlignment="1">
      <alignment/>
    </xf>
    <xf numFmtId="0" fontId="5" fillId="0" borderId="0" xfId="57" applyFont="1" applyBorder="1" applyAlignment="1">
      <alignment horizontal="right" vertical="center"/>
      <protection/>
    </xf>
    <xf numFmtId="0" fontId="5" fillId="0" borderId="0" xfId="57" applyFont="1" applyAlignment="1">
      <alignment horizontal="right" vertical="center"/>
      <protection/>
    </xf>
    <xf numFmtId="0" fontId="0" fillId="24" borderId="0" xfId="57" applyFill="1" applyAlignment="1">
      <alignment horizontal="right" vertical="center"/>
      <protection/>
    </xf>
    <xf numFmtId="0" fontId="0" fillId="0" borderId="0" xfId="57" applyBorder="1" applyAlignment="1">
      <alignment horizontal="right" vertical="center"/>
      <protection/>
    </xf>
    <xf numFmtId="0" fontId="0" fillId="0" borderId="0" xfId="57" applyAlignment="1">
      <alignment horizontal="right" vertical="center"/>
      <protection/>
    </xf>
    <xf numFmtId="0" fontId="6" fillId="24" borderId="0" xfId="57" applyFont="1" applyFill="1" applyAlignment="1">
      <alignment horizontal="left" vertical="center"/>
      <protection/>
    </xf>
    <xf numFmtId="0" fontId="3" fillId="0" borderId="0" xfId="57" applyFont="1" applyBorder="1" applyAlignment="1">
      <alignment horizontal="right" vertical="center"/>
      <protection/>
    </xf>
    <xf numFmtId="0" fontId="3" fillId="0" borderId="0" xfId="57"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8" applyFont="1" applyFill="1" applyAlignment="1">
      <alignment vertical="center" wrapText="1"/>
      <protection/>
    </xf>
    <xf numFmtId="0" fontId="3" fillId="24" borderId="0" xfId="58" applyFont="1" applyFill="1" applyAlignment="1">
      <alignment horizontal="center" vertical="center" wrapText="1"/>
      <protection/>
    </xf>
    <xf numFmtId="0" fontId="3" fillId="24"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10" xfId="58" applyFont="1" applyBorder="1" applyAlignment="1">
      <alignment horizontal="center" vertical="center" wrapText="1"/>
      <protection/>
    </xf>
    <xf numFmtId="0" fontId="0" fillId="0" borderId="11" xfId="58" applyFont="1" applyBorder="1" applyAlignment="1">
      <alignment horizontal="center" vertical="center" wrapText="1"/>
      <protection/>
    </xf>
    <xf numFmtId="0" fontId="3" fillId="0" borderId="10" xfId="58" applyFont="1" applyBorder="1" applyAlignment="1">
      <alignment vertical="center" wrapText="1"/>
      <protection/>
    </xf>
    <xf numFmtId="0" fontId="0" fillId="0" borderId="10" xfId="58" applyFont="1" applyBorder="1" applyAlignment="1">
      <alignment vertical="center" wrapText="1"/>
      <protection/>
    </xf>
    <xf numFmtId="0" fontId="0" fillId="0" borderId="0" xfId="58" applyFont="1" applyAlignment="1">
      <alignment vertical="center" wrapText="1"/>
      <protection/>
    </xf>
    <xf numFmtId="0" fontId="0" fillId="0" borderId="12" xfId="58" applyFont="1" applyBorder="1" applyAlignment="1">
      <alignment vertical="center" wrapText="1"/>
      <protection/>
    </xf>
    <xf numFmtId="0" fontId="0" fillId="0" borderId="0" xfId="58" applyFont="1" applyAlignment="1">
      <alignment horizontal="left" vertical="center"/>
      <protection/>
    </xf>
    <xf numFmtId="0" fontId="0" fillId="0" borderId="0" xfId="58" applyAlignment="1">
      <alignment vertical="center" wrapText="1"/>
      <protection/>
    </xf>
    <xf numFmtId="0" fontId="3" fillId="24" borderId="13" xfId="58"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8" applyNumberFormat="1" applyFont="1" applyFill="1" applyBorder="1" applyAlignment="1">
      <alignment horizontal="center" vertical="center" wrapText="1"/>
      <protection/>
    </xf>
    <xf numFmtId="4" fontId="0" fillId="0" borderId="11" xfId="58" applyNumberFormat="1" applyFont="1" applyFill="1" applyBorder="1" applyAlignment="1">
      <alignment horizontal="center" vertical="center" wrapText="1"/>
      <protection/>
    </xf>
    <xf numFmtId="0" fontId="0" fillId="0" borderId="10" xfId="58" applyFont="1" applyFill="1" applyBorder="1" applyAlignment="1">
      <alignment vertical="center" wrapText="1"/>
      <protection/>
    </xf>
    <xf numFmtId="4" fontId="0" fillId="0" borderId="10" xfId="58" applyNumberFormat="1" applyFont="1" applyFill="1" applyBorder="1" applyAlignment="1">
      <alignment vertical="center" wrapText="1"/>
      <protection/>
    </xf>
    <xf numFmtId="0" fontId="0" fillId="0" borderId="11" xfId="58" applyFont="1" applyFill="1" applyBorder="1" applyAlignment="1">
      <alignment vertical="center" wrapText="1"/>
      <protection/>
    </xf>
    <xf numFmtId="0" fontId="0" fillId="0" borderId="12" xfId="58" applyFont="1" applyFill="1" applyBorder="1" applyAlignment="1">
      <alignment vertical="center" wrapText="1"/>
      <protection/>
    </xf>
    <xf numFmtId="0" fontId="0" fillId="0" borderId="14" xfId="58" applyFont="1" applyFill="1" applyBorder="1" applyAlignment="1">
      <alignment vertical="center" wrapText="1"/>
      <protection/>
    </xf>
    <xf numFmtId="0" fontId="6" fillId="24" borderId="0" xfId="57" applyFont="1" applyFill="1" applyAlignment="1">
      <alignment horizontal="right" vertical="center"/>
      <protection/>
    </xf>
    <xf numFmtId="0" fontId="3" fillId="24" borderId="0" xfId="58" applyFont="1" applyFill="1" applyBorder="1" applyAlignment="1">
      <alignment vertical="center" wrapText="1"/>
      <protection/>
    </xf>
    <xf numFmtId="0" fontId="10" fillId="0" borderId="0" xfId="57" applyFont="1" applyAlignment="1">
      <alignment horizontal="left" vertical="center"/>
      <protection/>
    </xf>
    <xf numFmtId="49" fontId="0" fillId="24" borderId="11" xfId="0" applyNumberFormat="1" applyFill="1" applyBorder="1" applyAlignment="1">
      <alignment horizontal="center" vertical="center"/>
    </xf>
    <xf numFmtId="0" fontId="0" fillId="0" borderId="15" xfId="58" applyFont="1" applyBorder="1" applyAlignment="1">
      <alignment horizontal="center" vertical="center" wrapText="1"/>
      <protection/>
    </xf>
    <xf numFmtId="4" fontId="0" fillId="0" borderId="15" xfId="58" applyNumberFormat="1" applyFont="1" applyFill="1" applyBorder="1" applyAlignment="1">
      <alignment horizontal="center" vertical="center" wrapText="1"/>
      <protection/>
    </xf>
    <xf numFmtId="4" fontId="0" fillId="0" borderId="15" xfId="58" applyNumberFormat="1" applyFont="1" applyFill="1" applyBorder="1" applyAlignment="1">
      <alignment vertical="center" wrapText="1"/>
      <protection/>
    </xf>
    <xf numFmtId="0" fontId="0" fillId="0" borderId="15" xfId="58" applyFont="1" applyFill="1" applyBorder="1" applyAlignment="1">
      <alignment vertical="center" wrapText="1"/>
      <protection/>
    </xf>
    <xf numFmtId="0" fontId="0" fillId="0" borderId="16" xfId="58" applyFont="1" applyFill="1" applyBorder="1" applyAlignment="1">
      <alignment vertical="center" wrapText="1"/>
      <protection/>
    </xf>
    <xf numFmtId="176" fontId="13" fillId="24" borderId="10" xfId="57" applyNumberFormat="1" applyFont="1" applyFill="1" applyBorder="1" applyAlignment="1" quotePrefix="1">
      <alignment horizontal="center" vertical="center"/>
      <protection/>
    </xf>
    <xf numFmtId="176" fontId="13" fillId="0" borderId="17" xfId="57" applyNumberFormat="1" applyFont="1" applyFill="1" applyBorder="1" applyAlignment="1" quotePrefix="1">
      <alignment horizontal="left" vertical="center"/>
      <protection/>
    </xf>
    <xf numFmtId="176" fontId="13" fillId="0" borderId="10" xfId="57" applyNumberFormat="1" applyFont="1" applyFill="1" applyBorder="1" applyAlignment="1">
      <alignment horizontal="right" vertical="center"/>
      <protection/>
    </xf>
    <xf numFmtId="176" fontId="13" fillId="24" borderId="10" xfId="57" applyNumberFormat="1" applyFont="1" applyFill="1" applyBorder="1" applyAlignment="1" quotePrefix="1">
      <alignment horizontal="left" vertical="center"/>
      <protection/>
    </xf>
    <xf numFmtId="0" fontId="13" fillId="24" borderId="10" xfId="57" applyNumberFormat="1" applyFont="1" applyFill="1" applyBorder="1" applyAlignment="1" quotePrefix="1">
      <alignment horizontal="center" vertical="center"/>
      <protection/>
    </xf>
    <xf numFmtId="176" fontId="13" fillId="0" borderId="11" xfId="57" applyNumberFormat="1" applyFont="1" applyFill="1" applyBorder="1" applyAlignment="1">
      <alignment horizontal="right" vertical="center"/>
      <protection/>
    </xf>
    <xf numFmtId="176" fontId="13" fillId="24" borderId="17" xfId="57" applyNumberFormat="1" applyFont="1" applyFill="1" applyBorder="1" applyAlignment="1">
      <alignment horizontal="left" vertical="center"/>
      <protection/>
    </xf>
    <xf numFmtId="176" fontId="13" fillId="24" borderId="17" xfId="57" applyNumberFormat="1" applyFont="1" applyFill="1" applyBorder="1" applyAlignment="1" quotePrefix="1">
      <alignment horizontal="left" vertical="center"/>
      <protection/>
    </xf>
    <xf numFmtId="176" fontId="13" fillId="0" borderId="11" xfId="57" applyNumberFormat="1" applyFont="1" applyFill="1" applyBorder="1" applyAlignment="1">
      <alignment horizontal="center" vertical="center"/>
      <protection/>
    </xf>
    <xf numFmtId="176" fontId="13" fillId="0" borderId="10" xfId="57" applyNumberFormat="1" applyFont="1" applyFill="1" applyBorder="1" applyAlignment="1" quotePrefix="1">
      <alignment horizontal="left" vertical="center"/>
      <protection/>
    </xf>
    <xf numFmtId="0" fontId="13" fillId="0" borderId="0" xfId="57" applyFont="1" applyFill="1" applyBorder="1" applyAlignment="1">
      <alignment horizontal="right" vertical="center"/>
      <protection/>
    </xf>
    <xf numFmtId="176" fontId="13" fillId="0" borderId="17" xfId="57" applyNumberFormat="1" applyFont="1" applyFill="1" applyBorder="1" applyAlignment="1">
      <alignment horizontal="left" vertical="center"/>
      <protection/>
    </xf>
    <xf numFmtId="176" fontId="13" fillId="0" borderId="10" xfId="57" applyNumberFormat="1" applyFont="1" applyFill="1" applyBorder="1" applyAlignment="1">
      <alignment horizontal="left" vertical="center"/>
      <protection/>
    </xf>
    <xf numFmtId="176" fontId="13" fillId="0" borderId="15" xfId="57" applyNumberFormat="1" applyFont="1" applyFill="1" applyBorder="1" applyAlignment="1" quotePrefix="1">
      <alignment horizontal="left" vertical="center"/>
      <protection/>
    </xf>
    <xf numFmtId="176" fontId="13" fillId="0" borderId="18" xfId="57" applyNumberFormat="1" applyFont="1" applyFill="1" applyBorder="1" applyAlignment="1">
      <alignment horizontal="center" vertical="center"/>
      <protection/>
    </xf>
    <xf numFmtId="176" fontId="14" fillId="0" borderId="17" xfId="57" applyNumberFormat="1" applyFont="1" applyFill="1" applyBorder="1" applyAlignment="1" quotePrefix="1">
      <alignment horizontal="center" vertical="center"/>
      <protection/>
    </xf>
    <xf numFmtId="176" fontId="14" fillId="0" borderId="15" xfId="57" applyNumberFormat="1" applyFont="1" applyFill="1" applyBorder="1" applyAlignment="1" quotePrefix="1">
      <alignment horizontal="center" vertical="center"/>
      <protection/>
    </xf>
    <xf numFmtId="176" fontId="14" fillId="0" borderId="18" xfId="57" applyNumberFormat="1" applyFont="1" applyFill="1" applyBorder="1" applyAlignment="1" quotePrefix="1">
      <alignment vertical="center"/>
      <protection/>
    </xf>
    <xf numFmtId="176" fontId="13" fillId="0" borderId="15" xfId="57" applyNumberFormat="1" applyFont="1" applyFill="1" applyBorder="1" applyAlignment="1">
      <alignment horizontal="left" vertical="center"/>
      <protection/>
    </xf>
    <xf numFmtId="176" fontId="13" fillId="0" borderId="18" xfId="57" applyNumberFormat="1" applyFont="1" applyFill="1" applyBorder="1" applyAlignment="1" quotePrefix="1">
      <alignment vertical="center"/>
      <protection/>
    </xf>
    <xf numFmtId="176" fontId="13" fillId="0" borderId="19" xfId="57" applyNumberFormat="1" applyFont="1" applyFill="1" applyBorder="1" applyAlignment="1">
      <alignment horizontal="left" vertical="center"/>
      <protection/>
    </xf>
    <xf numFmtId="176" fontId="13" fillId="0" borderId="20" xfId="57" applyNumberFormat="1" applyFont="1" applyFill="1" applyBorder="1" applyAlignment="1">
      <alignment horizontal="right" vertical="center"/>
      <protection/>
    </xf>
    <xf numFmtId="176" fontId="13" fillId="0" borderId="21" xfId="57" applyNumberFormat="1" applyFont="1" applyFill="1" applyBorder="1" applyAlignment="1">
      <alignment horizontal="left" vertical="center"/>
      <protection/>
    </xf>
    <xf numFmtId="176" fontId="13" fillId="0" borderId="22" xfId="57" applyNumberFormat="1" applyFont="1" applyFill="1" applyBorder="1" applyAlignment="1" quotePrefix="1">
      <alignment vertical="center"/>
      <protection/>
    </xf>
    <xf numFmtId="176" fontId="14" fillId="24" borderId="23" xfId="57" applyNumberFormat="1" applyFont="1" applyFill="1" applyBorder="1" applyAlignment="1" quotePrefix="1">
      <alignment horizontal="center" vertical="center"/>
      <protection/>
    </xf>
    <xf numFmtId="176" fontId="14" fillId="24" borderId="16" xfId="57" applyNumberFormat="1" applyFont="1" applyFill="1" applyBorder="1" applyAlignment="1" quotePrefix="1">
      <alignment horizontal="center" vertical="center"/>
      <protection/>
    </xf>
    <xf numFmtId="176" fontId="14" fillId="0" borderId="24" xfId="57" applyNumberFormat="1" applyFont="1" applyFill="1" applyBorder="1" applyAlignment="1" quotePrefix="1">
      <alignment vertical="center"/>
      <protection/>
    </xf>
    <xf numFmtId="176" fontId="0" fillId="24" borderId="17" xfId="57" applyNumberFormat="1" applyFont="1" applyFill="1" applyBorder="1" applyAlignment="1" quotePrefix="1">
      <alignment horizontal="center" vertical="center"/>
      <protection/>
    </xf>
    <xf numFmtId="176" fontId="0" fillId="24" borderId="10" xfId="57" applyNumberFormat="1" applyFont="1" applyFill="1" applyBorder="1" applyAlignment="1" quotePrefix="1">
      <alignment horizontal="center" vertical="center"/>
      <protection/>
    </xf>
    <xf numFmtId="176" fontId="0" fillId="24" borderId="10" xfId="57" applyNumberFormat="1" applyFont="1" applyFill="1" applyBorder="1" applyAlignment="1">
      <alignment horizontal="center" vertical="center"/>
      <protection/>
    </xf>
    <xf numFmtId="176" fontId="3" fillId="24" borderId="10" xfId="57" applyNumberFormat="1" applyFont="1" applyFill="1" applyBorder="1" applyAlignment="1" quotePrefix="1">
      <alignment horizontal="center" vertical="center"/>
      <protection/>
    </xf>
    <xf numFmtId="0" fontId="13" fillId="0" borderId="10" xfId="58" applyFont="1" applyBorder="1" applyAlignment="1">
      <alignment horizontal="center" vertical="center" wrapText="1"/>
      <protection/>
    </xf>
    <xf numFmtId="0" fontId="13" fillId="0" borderId="11" xfId="58" applyFont="1" applyBorder="1" applyAlignment="1">
      <alignment horizontal="center" vertical="center" wrapText="1"/>
      <protection/>
    </xf>
    <xf numFmtId="176" fontId="13" fillId="0" borderId="17" xfId="57" applyNumberFormat="1" applyFont="1" applyFill="1" applyBorder="1" applyAlignment="1">
      <alignment horizontal="center" vertical="center"/>
      <protection/>
    </xf>
    <xf numFmtId="176" fontId="13" fillId="0" borderId="19" xfId="57" applyNumberFormat="1" applyFont="1" applyFill="1" applyBorder="1" applyAlignment="1">
      <alignment horizontal="center" vertical="center"/>
      <protection/>
    </xf>
    <xf numFmtId="0" fontId="13" fillId="24" borderId="15" xfId="57" applyNumberFormat="1" applyFont="1" applyFill="1" applyBorder="1" applyAlignment="1" quotePrefix="1">
      <alignment horizontal="center" vertical="center"/>
      <protection/>
    </xf>
    <xf numFmtId="0" fontId="13" fillId="24" borderId="25" xfId="57" applyNumberFormat="1" applyFont="1" applyFill="1" applyBorder="1" applyAlignment="1" quotePrefix="1">
      <alignment horizontal="center" vertical="center"/>
      <protection/>
    </xf>
    <xf numFmtId="0" fontId="13" fillId="24" borderId="26" xfId="57" applyNumberFormat="1" applyFont="1" applyFill="1" applyBorder="1" applyAlignment="1" quotePrefix="1">
      <alignment horizontal="center" vertical="center"/>
      <protection/>
    </xf>
    <xf numFmtId="176" fontId="13" fillId="0" borderId="15" xfId="57" applyNumberFormat="1" applyFont="1" applyFill="1" applyBorder="1" applyAlignment="1">
      <alignment horizontal="center" vertical="center"/>
      <protection/>
    </xf>
    <xf numFmtId="176" fontId="0" fillId="24" borderId="10" xfId="57" applyNumberFormat="1" applyFont="1" applyFill="1" applyBorder="1" applyAlignment="1">
      <alignment horizontal="center" vertical="center"/>
      <protection/>
    </xf>
    <xf numFmtId="49" fontId="0" fillId="24" borderId="10" xfId="57" applyNumberFormat="1" applyFont="1" applyFill="1" applyBorder="1" applyAlignment="1" quotePrefix="1">
      <alignment horizontal="center" vertical="center"/>
      <protection/>
    </xf>
    <xf numFmtId="49" fontId="0" fillId="24" borderId="11" xfId="57" applyNumberFormat="1" applyFont="1" applyFill="1" applyBorder="1" applyAlignment="1" quotePrefix="1">
      <alignment horizontal="center" vertical="center"/>
      <protection/>
    </xf>
    <xf numFmtId="0" fontId="6" fillId="24" borderId="0" xfId="57" applyFont="1" applyFill="1" applyAlignment="1">
      <alignment horizontal="right" vertical="center"/>
      <protection/>
    </xf>
    <xf numFmtId="49" fontId="0" fillId="24" borderId="10" xfId="57" applyNumberFormat="1" applyFont="1" applyFill="1" applyBorder="1" applyAlignment="1">
      <alignment horizontal="center" vertical="center" wrapText="1"/>
      <protection/>
    </xf>
    <xf numFmtId="49" fontId="0" fillId="24" borderId="11" xfId="57" applyNumberFormat="1" applyFont="1" applyFill="1" applyBorder="1" applyAlignment="1">
      <alignment horizontal="center" vertical="center" wrapText="1"/>
      <protection/>
    </xf>
    <xf numFmtId="0" fontId="13" fillId="0" borderId="10" xfId="58" applyFont="1" applyFill="1" applyBorder="1" applyAlignment="1">
      <alignment horizontal="center" vertical="center" wrapText="1"/>
      <protection/>
    </xf>
    <xf numFmtId="0" fontId="13" fillId="0" borderId="17" xfId="58" applyFont="1" applyBorder="1" applyAlignment="1">
      <alignment horizontal="center" vertical="center" wrapText="1"/>
      <protection/>
    </xf>
    <xf numFmtId="176" fontId="0" fillId="24" borderId="27" xfId="0" applyNumberFormat="1" applyFill="1" applyBorder="1" applyAlignment="1">
      <alignment horizontal="left" vertical="center" shrinkToFit="1"/>
    </xf>
    <xf numFmtId="176" fontId="0" fillId="24" borderId="28" xfId="0" applyNumberFormat="1" applyFill="1" applyBorder="1" applyAlignment="1">
      <alignment horizontal="left" vertical="center" shrinkToFit="1"/>
    </xf>
    <xf numFmtId="0" fontId="0" fillId="0" borderId="10" xfId="58" applyFont="1" applyBorder="1" applyAlignment="1">
      <alignment horizontal="left" vertical="center" wrapText="1"/>
      <protection/>
    </xf>
    <xf numFmtId="0" fontId="0" fillId="0" borderId="10" xfId="58" applyFont="1" applyFill="1" applyBorder="1" applyAlignment="1">
      <alignment horizontal="center" vertical="center" wrapText="1"/>
      <protection/>
    </xf>
    <xf numFmtId="0" fontId="0" fillId="0" borderId="11" xfId="58" applyFont="1" applyFill="1" applyBorder="1" applyAlignment="1">
      <alignment horizontal="center" vertical="center" wrapText="1"/>
      <protection/>
    </xf>
    <xf numFmtId="4" fontId="0" fillId="0" borderId="12" xfId="58" applyNumberFormat="1"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28" xfId="58" applyFont="1" applyBorder="1" applyAlignment="1">
      <alignment horizontal="left" vertical="center" shrinkToFit="1"/>
      <protection/>
    </xf>
    <xf numFmtId="0" fontId="13" fillId="0" borderId="29" xfId="58" applyFont="1" applyFill="1" applyBorder="1" applyAlignment="1">
      <alignment horizontal="center" vertical="center" wrapText="1"/>
      <protection/>
    </xf>
    <xf numFmtId="0" fontId="13" fillId="0" borderId="12" xfId="58" applyFont="1" applyFill="1" applyBorder="1" applyAlignment="1">
      <alignment horizontal="center" vertical="center" wrapText="1"/>
      <protection/>
    </xf>
    <xf numFmtId="0" fontId="13" fillId="0" borderId="14" xfId="58" applyFont="1" applyFill="1" applyBorder="1" applyAlignment="1">
      <alignment horizontal="center" vertical="center" wrapText="1"/>
      <protection/>
    </xf>
    <xf numFmtId="176" fontId="0" fillId="24" borderId="17" xfId="57" applyNumberFormat="1" applyFont="1" applyFill="1" applyBorder="1" applyAlignment="1" quotePrefix="1">
      <alignment horizontal="center" vertical="center"/>
      <protection/>
    </xf>
    <xf numFmtId="176" fontId="3" fillId="24" borderId="10" xfId="57" applyNumberFormat="1" applyFont="1" applyFill="1" applyBorder="1" applyAlignment="1" quotePrefix="1">
      <alignment horizontal="center" vertical="center"/>
      <protection/>
    </xf>
    <xf numFmtId="176" fontId="0" fillId="24" borderId="10" xfId="57" applyNumberFormat="1" applyFont="1" applyFill="1" applyBorder="1" applyAlignment="1">
      <alignment horizontal="center" vertical="center"/>
      <protection/>
    </xf>
    <xf numFmtId="176" fontId="0" fillId="24" borderId="10" xfId="57" applyNumberFormat="1" applyFont="1" applyFill="1" applyBorder="1" applyAlignment="1" quotePrefix="1">
      <alignment horizontal="center" vertical="center"/>
      <protection/>
    </xf>
    <xf numFmtId="176" fontId="0" fillId="24" borderId="11" xfId="57" applyNumberFormat="1" applyFont="1" applyFill="1" applyBorder="1" applyAlignment="1">
      <alignment horizontal="center" vertical="center"/>
      <protection/>
    </xf>
    <xf numFmtId="176" fontId="0" fillId="24" borderId="11" xfId="57" applyNumberFormat="1" applyFont="1" applyFill="1" applyBorder="1" applyAlignment="1" quotePrefix="1">
      <alignment horizontal="center" vertical="center"/>
      <protection/>
    </xf>
    <xf numFmtId="176" fontId="13" fillId="0" borderId="10" xfId="57" applyNumberFormat="1" applyFont="1" applyFill="1" applyBorder="1" applyAlignment="1">
      <alignment horizontal="center" vertical="center"/>
      <protection/>
    </xf>
    <xf numFmtId="176" fontId="0" fillId="24" borderId="30" xfId="0" applyNumberFormat="1" applyFill="1" applyBorder="1" applyAlignment="1">
      <alignment horizontal="left" vertical="center" shrinkToFit="1"/>
    </xf>
    <xf numFmtId="176" fontId="0" fillId="24" borderId="30" xfId="0" applyNumberFormat="1" applyFill="1" applyBorder="1" applyAlignment="1" quotePrefix="1">
      <alignment horizontal="left" vertical="center" shrinkToFit="1"/>
    </xf>
    <xf numFmtId="49" fontId="0" fillId="24" borderId="10" xfId="0" applyNumberFormat="1" applyFill="1" applyBorder="1" applyAlignment="1">
      <alignment vertical="center" shrinkToFit="1"/>
    </xf>
    <xf numFmtId="176" fontId="0" fillId="0" borderId="10" xfId="0" applyNumberFormat="1" applyFill="1" applyBorder="1" applyAlignment="1">
      <alignment horizontal="center" vertical="center"/>
    </xf>
    <xf numFmtId="176" fontId="0" fillId="24" borderId="10" xfId="0" applyNumberFormat="1" applyFill="1" applyBorder="1" applyAlignment="1">
      <alignment horizontal="left" vertical="center" shrinkToFit="1"/>
    </xf>
    <xf numFmtId="176" fontId="0" fillId="24" borderId="10" xfId="0" applyNumberFormat="1" applyFill="1" applyBorder="1" applyAlignment="1" quotePrefix="1">
      <alignment horizontal="left" vertical="center" shrinkToFit="1"/>
    </xf>
    <xf numFmtId="0" fontId="3" fillId="0" borderId="28" xfId="58" applyFont="1" applyBorder="1" applyAlignment="1">
      <alignment horizontal="left" vertical="center" shrinkToFit="1"/>
      <protection/>
    </xf>
    <xf numFmtId="0" fontId="0" fillId="0" borderId="27" xfId="58" applyFont="1" applyBorder="1" applyAlignment="1">
      <alignment horizontal="left" vertical="center" shrinkToFit="1"/>
      <protection/>
    </xf>
    <xf numFmtId="178" fontId="0" fillId="24" borderId="31" xfId="0" applyNumberFormat="1" applyFill="1" applyBorder="1" applyAlignment="1">
      <alignment horizontal="left" vertical="center"/>
    </xf>
    <xf numFmtId="178" fontId="0" fillId="24" borderId="17" xfId="0" applyNumberFormat="1" applyFill="1" applyBorder="1" applyAlignment="1">
      <alignment horizontal="left" vertical="center"/>
    </xf>
    <xf numFmtId="178" fontId="0" fillId="24" borderId="10" xfId="0" applyNumberFormat="1" applyFill="1" applyBorder="1" applyAlignment="1">
      <alignment horizontal="left" vertical="center"/>
    </xf>
    <xf numFmtId="176" fontId="0" fillId="24" borderId="10" xfId="0" applyNumberFormat="1" applyFill="1" applyBorder="1" applyAlignment="1">
      <alignment horizontal="left" vertical="center"/>
    </xf>
    <xf numFmtId="176" fontId="0" fillId="24" borderId="12" xfId="0" applyNumberFormat="1" applyFill="1" applyBorder="1" applyAlignment="1">
      <alignment horizontal="left" vertical="center"/>
    </xf>
    <xf numFmtId="178" fontId="0" fillId="24" borderId="23" xfId="0" applyNumberFormat="1" applyFill="1" applyBorder="1" applyAlignment="1">
      <alignment horizontal="left" vertical="center"/>
    </xf>
    <xf numFmtId="178" fontId="0" fillId="24" borderId="32" xfId="0" applyNumberFormat="1" applyFill="1" applyBorder="1" applyAlignment="1">
      <alignment horizontal="left" vertical="center"/>
    </xf>
    <xf numFmtId="178" fontId="0" fillId="24" borderId="19" xfId="0" applyNumberFormat="1" applyFill="1" applyBorder="1" applyAlignment="1">
      <alignment horizontal="left" vertical="center"/>
    </xf>
    <xf numFmtId="176" fontId="0" fillId="24" borderId="20" xfId="0" applyNumberFormat="1" applyFill="1" applyBorder="1" applyAlignment="1">
      <alignment horizontal="left" vertical="center"/>
    </xf>
    <xf numFmtId="176" fontId="0" fillId="24" borderId="33" xfId="0" applyNumberFormat="1" applyFill="1" applyBorder="1" applyAlignment="1" quotePrefix="1">
      <alignment horizontal="center" vertical="center"/>
    </xf>
    <xf numFmtId="0" fontId="12" fillId="0" borderId="0" xfId="57" applyFont="1" applyFill="1" applyAlignment="1">
      <alignment horizontal="center" vertical="center"/>
      <protection/>
    </xf>
    <xf numFmtId="176" fontId="0" fillId="24" borderId="34" xfId="57" applyNumberFormat="1" applyFont="1" applyFill="1" applyBorder="1" applyAlignment="1" quotePrefix="1">
      <alignment horizontal="center" vertical="center"/>
      <protection/>
    </xf>
    <xf numFmtId="176" fontId="0" fillId="24" borderId="35" xfId="57" applyNumberFormat="1" applyFont="1" applyFill="1" applyBorder="1" applyAlignment="1" quotePrefix="1">
      <alignment horizontal="center" vertical="center"/>
      <protection/>
    </xf>
    <xf numFmtId="176" fontId="0" fillId="24" borderId="36" xfId="57" applyNumberFormat="1" applyFont="1" applyFill="1" applyBorder="1" applyAlignment="1" quotePrefix="1">
      <alignment horizontal="center" vertical="center"/>
      <protection/>
    </xf>
    <xf numFmtId="0" fontId="3" fillId="0" borderId="37" xfId="57" applyFont="1" applyBorder="1" applyAlignment="1">
      <alignment horizontal="left" vertical="center" wrapText="1"/>
      <protection/>
    </xf>
    <xf numFmtId="0" fontId="3" fillId="0" borderId="37" xfId="57" applyFont="1" applyBorder="1" applyAlignment="1">
      <alignment horizontal="left" vertical="center"/>
      <protection/>
    </xf>
    <xf numFmtId="49" fontId="0" fillId="24" borderId="15" xfId="0" applyNumberFormat="1" applyFill="1" applyBorder="1" applyAlignment="1">
      <alignment horizontal="left" vertical="center" shrinkToFit="1"/>
    </xf>
    <xf numFmtId="49" fontId="0" fillId="24" borderId="28" xfId="0" applyNumberFormat="1" applyFill="1" applyBorder="1" applyAlignment="1" quotePrefix="1">
      <alignment horizontal="left" vertical="center" shrinkToFit="1"/>
    </xf>
    <xf numFmtId="49" fontId="0" fillId="24" borderId="15" xfId="0" applyNumberFormat="1" applyFill="1" applyBorder="1" applyAlignment="1">
      <alignment vertical="center" shrinkToFit="1"/>
    </xf>
    <xf numFmtId="49" fontId="0" fillId="24" borderId="28" xfId="0" applyNumberFormat="1" applyFill="1" applyBorder="1" applyAlignment="1" quotePrefix="1">
      <alignment vertical="center" shrinkToFit="1"/>
    </xf>
    <xf numFmtId="49" fontId="0" fillId="24" borderId="15" xfId="0" applyNumberFormat="1" applyFill="1" applyBorder="1" applyAlignment="1" quotePrefix="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37" xfId="0" applyFont="1" applyBorder="1" applyAlignment="1">
      <alignment horizontal="left" vertical="center"/>
    </xf>
    <xf numFmtId="176" fontId="0" fillId="24" borderId="32" xfId="0" applyNumberFormat="1" applyFill="1" applyBorder="1" applyAlignment="1" quotePrefix="1">
      <alignment horizontal="center" vertical="center" wrapText="1"/>
    </xf>
    <xf numFmtId="176" fontId="0" fillId="24" borderId="38" xfId="0" applyNumberFormat="1" applyFill="1" applyBorder="1" applyAlignment="1" quotePrefix="1">
      <alignment horizontal="center" vertical="center" wrapText="1"/>
    </xf>
    <xf numFmtId="176" fontId="0" fillId="0" borderId="39" xfId="0" applyNumberFormat="1" applyFill="1" applyBorder="1" applyAlignment="1" quotePrefix="1">
      <alignment horizontal="center" vertical="center" wrapText="1"/>
    </xf>
    <xf numFmtId="176" fontId="0" fillId="0" borderId="40" xfId="0" applyNumberFormat="1" applyFill="1" applyBorder="1" applyAlignment="1" quotePrefix="1">
      <alignment horizontal="center" vertical="center" wrapText="1"/>
    </xf>
    <xf numFmtId="176" fontId="0" fillId="0" borderId="41" xfId="0" applyNumberFormat="1" applyFill="1" applyBorder="1" applyAlignment="1" quotePrefix="1">
      <alignment horizontal="center" vertical="center" wrapText="1"/>
    </xf>
    <xf numFmtId="176" fontId="0" fillId="24" borderId="31" xfId="0" applyNumberFormat="1" applyFill="1" applyBorder="1" applyAlignment="1" quotePrefix="1">
      <alignment horizontal="center" vertical="center"/>
    </xf>
    <xf numFmtId="176" fontId="0" fillId="24" borderId="25" xfId="0" applyNumberFormat="1" applyFill="1" applyBorder="1" applyAlignment="1" quotePrefix="1">
      <alignment horizontal="center" vertical="center"/>
    </xf>
    <xf numFmtId="176" fontId="0" fillId="24" borderId="28" xfId="0" applyNumberFormat="1" applyFill="1" applyBorder="1" applyAlignment="1" quotePrefix="1">
      <alignment horizontal="center" vertical="center"/>
    </xf>
    <xf numFmtId="176" fontId="0" fillId="24" borderId="42" xfId="0" applyNumberFormat="1" applyFill="1" applyBorder="1" applyAlignment="1" quotePrefix="1">
      <alignment horizontal="center" vertical="center"/>
    </xf>
    <xf numFmtId="176" fontId="0" fillId="24" borderId="30" xfId="0" applyNumberFormat="1" applyFill="1" applyBorder="1" applyAlignment="1" quotePrefix="1">
      <alignment horizontal="center" vertical="center"/>
    </xf>
    <xf numFmtId="176" fontId="0" fillId="24" borderId="39" xfId="0" applyNumberFormat="1" applyFill="1" applyBorder="1" applyAlignment="1" quotePrefix="1">
      <alignment horizontal="center" vertical="center" wrapText="1"/>
    </xf>
    <xf numFmtId="176" fontId="0" fillId="24" borderId="40" xfId="0" applyNumberFormat="1" applyFill="1" applyBorder="1" applyAlignment="1" quotePrefix="1">
      <alignment horizontal="center" vertical="center" wrapText="1"/>
    </xf>
    <xf numFmtId="176" fontId="0" fillId="24" borderId="41" xfId="0" applyNumberFormat="1" applyFill="1" applyBorder="1" applyAlignment="1" quotePrefix="1">
      <alignment horizontal="center" vertical="center" wrapText="1"/>
    </xf>
    <xf numFmtId="49" fontId="0" fillId="24" borderId="28" xfId="0" applyNumberFormat="1" applyFill="1" applyBorder="1" applyAlignment="1">
      <alignment horizontal="left" vertical="center" shrinkToFit="1"/>
    </xf>
    <xf numFmtId="0" fontId="12" fillId="0" borderId="0" xfId="0" applyFont="1" applyFill="1" applyAlignment="1">
      <alignment horizontal="center" vertical="center"/>
    </xf>
    <xf numFmtId="176" fontId="0" fillId="24" borderId="43" xfId="0" applyNumberFormat="1" applyFill="1" applyBorder="1" applyAlignment="1" quotePrefix="1">
      <alignment horizontal="center" vertical="center" wrapText="1"/>
    </xf>
    <xf numFmtId="176" fontId="0" fillId="24" borderId="44" xfId="0" applyNumberFormat="1" applyFill="1" applyBorder="1" applyAlignment="1" quotePrefix="1">
      <alignment horizontal="center" vertical="center" wrapText="1"/>
    </xf>
    <xf numFmtId="176" fontId="0" fillId="24" borderId="45" xfId="0" applyNumberFormat="1" applyFill="1" applyBorder="1" applyAlignment="1" quotePrefix="1">
      <alignment horizontal="center" vertical="center" wrapText="1"/>
    </xf>
    <xf numFmtId="49" fontId="0" fillId="24" borderId="10" xfId="0" applyNumberFormat="1" applyFill="1" applyBorder="1" applyAlignment="1">
      <alignment horizontal="left" vertical="center" shrinkToFit="1"/>
    </xf>
    <xf numFmtId="176" fontId="0" fillId="24" borderId="19" xfId="0" applyNumberFormat="1" applyFont="1" applyFill="1" applyBorder="1" applyAlignment="1">
      <alignment horizontal="center" vertical="center" wrapText="1"/>
    </xf>
    <xf numFmtId="176" fontId="0" fillId="24" borderId="26" xfId="0" applyNumberFormat="1" applyFill="1" applyBorder="1" applyAlignment="1" quotePrefix="1">
      <alignment horizontal="center" vertical="center" wrapText="1"/>
    </xf>
    <xf numFmtId="176" fontId="0" fillId="24" borderId="33" xfId="0" applyNumberFormat="1" applyFill="1" applyBorder="1" applyAlignment="1" quotePrefix="1">
      <alignment horizontal="center" vertical="center" wrapText="1"/>
    </xf>
    <xf numFmtId="176" fontId="0" fillId="24" borderId="42" xfId="0" applyNumberFormat="1" applyFill="1" applyBorder="1" applyAlignment="1" quotePrefix="1">
      <alignment horizontal="center" vertical="center" wrapText="1"/>
    </xf>
    <xf numFmtId="176" fontId="0" fillId="24" borderId="20" xfId="0" applyNumberFormat="1" applyFill="1" applyBorder="1" applyAlignment="1" quotePrefix="1">
      <alignment horizontal="center" vertical="center" wrapText="1"/>
    </xf>
    <xf numFmtId="176" fontId="0" fillId="24" borderId="39" xfId="0" applyNumberFormat="1" applyFont="1" applyFill="1" applyBorder="1" applyAlignment="1" quotePrefix="1">
      <alignment horizontal="center" vertical="center" wrapText="1"/>
    </xf>
    <xf numFmtId="176" fontId="0" fillId="24" borderId="40" xfId="0" applyNumberFormat="1" applyFont="1" applyFill="1" applyBorder="1" applyAlignment="1" quotePrefix="1">
      <alignment horizontal="center" vertical="center" wrapText="1"/>
    </xf>
    <xf numFmtId="176" fontId="0" fillId="24" borderId="41" xfId="0" applyNumberFormat="1" applyFont="1" applyFill="1" applyBorder="1" applyAlignment="1" quotePrefix="1">
      <alignment horizontal="center" vertical="center" wrapText="1"/>
    </xf>
    <xf numFmtId="176" fontId="0" fillId="24" borderId="39" xfId="0" applyNumberFormat="1" applyFont="1" applyFill="1" applyBorder="1" applyAlignment="1">
      <alignment horizontal="center" vertical="center" wrapText="1"/>
    </xf>
    <xf numFmtId="176" fontId="0" fillId="24" borderId="43" xfId="0" applyNumberFormat="1" applyFont="1" applyFill="1" applyBorder="1" applyAlignment="1" quotePrefix="1">
      <alignment horizontal="center" vertical="center" wrapText="1"/>
    </xf>
    <xf numFmtId="176" fontId="0" fillId="24" borderId="44" xfId="0" applyNumberFormat="1" applyFont="1" applyFill="1" applyBorder="1" applyAlignment="1" quotePrefix="1">
      <alignment horizontal="center" vertical="center" wrapText="1"/>
    </xf>
    <xf numFmtId="176" fontId="0" fillId="24" borderId="45" xfId="0" applyNumberFormat="1" applyFont="1" applyFill="1" applyBorder="1" applyAlignment="1" quotePrefix="1">
      <alignment horizontal="center" vertical="center" wrapText="1"/>
    </xf>
    <xf numFmtId="49" fontId="0" fillId="24" borderId="31" xfId="0" applyNumberFormat="1" applyFill="1" applyBorder="1" applyAlignment="1" quotePrefix="1">
      <alignment horizontal="center" vertical="center"/>
    </xf>
    <xf numFmtId="49" fontId="0" fillId="24" borderId="25" xfId="0" applyNumberFormat="1" applyFill="1" applyBorder="1" applyAlignment="1" quotePrefix="1">
      <alignment horizontal="center" vertical="center"/>
    </xf>
    <xf numFmtId="49" fontId="0" fillId="24" borderId="28" xfId="0" applyNumberFormat="1" applyFill="1" applyBorder="1" applyAlignment="1" quotePrefix="1">
      <alignment horizontal="center" vertical="center"/>
    </xf>
    <xf numFmtId="176" fontId="0" fillId="24" borderId="34" xfId="57" applyNumberFormat="1" applyFont="1" applyFill="1" applyBorder="1" applyAlignment="1" quotePrefix="1">
      <alignment horizontal="center" vertical="center"/>
      <protection/>
    </xf>
    <xf numFmtId="176" fontId="0" fillId="24" borderId="35" xfId="57" applyNumberFormat="1" applyFont="1" applyFill="1" applyBorder="1" applyAlignment="1" quotePrefix="1">
      <alignment horizontal="center" vertical="center"/>
      <protection/>
    </xf>
    <xf numFmtId="176" fontId="0" fillId="24" borderId="46" xfId="57" applyNumberFormat="1" applyFont="1" applyFill="1" applyBorder="1" applyAlignment="1" quotePrefix="1">
      <alignment horizontal="center" vertical="center"/>
      <protection/>
    </xf>
    <xf numFmtId="176" fontId="0" fillId="24" borderId="36" xfId="57" applyNumberFormat="1" applyFont="1" applyFill="1" applyBorder="1" applyAlignment="1" quotePrefix="1">
      <alignment horizontal="center" vertical="center"/>
      <protection/>
    </xf>
    <xf numFmtId="0" fontId="3" fillId="0" borderId="37" xfId="57" applyFont="1" applyBorder="1" applyAlignment="1">
      <alignment horizontal="left" vertical="center" wrapText="1"/>
      <protection/>
    </xf>
    <xf numFmtId="0" fontId="0" fillId="0" borderId="31" xfId="58" applyFont="1" applyBorder="1" applyAlignment="1">
      <alignment horizontal="center" vertical="center" wrapText="1"/>
      <protection/>
    </xf>
    <xf numFmtId="0" fontId="0" fillId="0" borderId="28" xfId="58" applyFont="1" applyBorder="1" applyAlignment="1">
      <alignment horizontal="center" vertical="center" wrapText="1"/>
      <protection/>
    </xf>
    <xf numFmtId="0" fontId="0" fillId="0" borderId="43" xfId="58" applyFont="1" applyFill="1" applyBorder="1" applyAlignment="1">
      <alignment horizontal="center" vertical="center" wrapText="1"/>
      <protection/>
    </xf>
    <xf numFmtId="0" fontId="0" fillId="0" borderId="44" xfId="58" applyFont="1" applyFill="1" applyBorder="1" applyAlignment="1">
      <alignment horizontal="center" vertical="center" wrapText="1"/>
      <protection/>
    </xf>
    <xf numFmtId="0" fontId="0" fillId="0" borderId="45" xfId="58" applyFont="1" applyFill="1" applyBorder="1" applyAlignment="1">
      <alignment horizontal="center" vertical="center" wrapText="1"/>
      <protection/>
    </xf>
    <xf numFmtId="0" fontId="0" fillId="0" borderId="0" xfId="58" applyFont="1" applyBorder="1" applyAlignment="1">
      <alignment horizontal="left" vertical="center" wrapText="1"/>
      <protection/>
    </xf>
    <xf numFmtId="0" fontId="0" fillId="0" borderId="37" xfId="58" applyFont="1" applyBorder="1" applyAlignment="1">
      <alignment horizontal="left" vertical="center"/>
      <protection/>
    </xf>
    <xf numFmtId="0" fontId="11" fillId="24" borderId="0" xfId="58" applyFont="1" applyFill="1" applyAlignment="1">
      <alignment horizontal="center" vertical="center" wrapText="1"/>
      <protection/>
    </xf>
    <xf numFmtId="0" fontId="0" fillId="0" borderId="34" xfId="58" applyFont="1" applyBorder="1" applyAlignment="1">
      <alignment horizontal="center" vertical="center" wrapText="1"/>
      <protection/>
    </xf>
    <xf numFmtId="0" fontId="0" fillId="0" borderId="35" xfId="58" applyFont="1" applyBorder="1" applyAlignment="1">
      <alignment horizontal="center" vertical="center" wrapText="1"/>
      <protection/>
    </xf>
    <xf numFmtId="0" fontId="0" fillId="0" borderId="19" xfId="58" applyFont="1" applyBorder="1" applyAlignment="1">
      <alignment horizontal="center" vertical="center" wrapText="1"/>
      <protection/>
    </xf>
    <xf numFmtId="0" fontId="0" fillId="0" borderId="47" xfId="0" applyBorder="1" applyAlignment="1">
      <alignment/>
    </xf>
    <xf numFmtId="0" fontId="0" fillId="0" borderId="33" xfId="0" applyBorder="1" applyAlignment="1">
      <alignment/>
    </xf>
    <xf numFmtId="0" fontId="0" fillId="0" borderId="10" xfId="58" applyFont="1" applyBorder="1" applyAlignment="1">
      <alignment horizontal="center" vertical="center" wrapText="1"/>
      <protection/>
    </xf>
    <xf numFmtId="0" fontId="0" fillId="0" borderId="48" xfId="58" applyFont="1" applyFill="1" applyBorder="1" applyAlignment="1">
      <alignment horizontal="center" vertical="center" wrapText="1"/>
      <protection/>
    </xf>
    <xf numFmtId="0" fontId="0" fillId="0" borderId="49" xfId="58" applyFont="1" applyFill="1" applyBorder="1" applyAlignment="1">
      <alignment horizontal="center" vertical="center" wrapText="1"/>
      <protection/>
    </xf>
    <xf numFmtId="0" fontId="0" fillId="0" borderId="50" xfId="58" applyFont="1" applyFill="1" applyBorder="1" applyAlignment="1">
      <alignment horizontal="center" vertical="center" wrapText="1"/>
      <protection/>
    </xf>
    <xf numFmtId="0" fontId="0" fillId="0" borderId="39" xfId="58" applyFont="1" applyFill="1" applyBorder="1" applyAlignment="1">
      <alignment horizontal="center" vertical="center" wrapText="1"/>
      <protection/>
    </xf>
    <xf numFmtId="0" fontId="0" fillId="0" borderId="40" xfId="58" applyFont="1" applyFill="1" applyBorder="1" applyAlignment="1">
      <alignment horizontal="center" vertical="center" wrapText="1"/>
      <protection/>
    </xf>
    <xf numFmtId="0" fontId="0" fillId="0" borderId="41" xfId="58" applyFont="1" applyFill="1" applyBorder="1" applyAlignment="1">
      <alignment horizontal="center" vertical="center" wrapText="1"/>
      <protection/>
    </xf>
    <xf numFmtId="0" fontId="0" fillId="0" borderId="37" xfId="58" applyFont="1" applyBorder="1" applyAlignment="1">
      <alignment horizontal="left" vertical="center" wrapText="1"/>
      <protection/>
    </xf>
    <xf numFmtId="0" fontId="0" fillId="0" borderId="48" xfId="58" applyFont="1" applyFill="1" applyBorder="1" applyAlignment="1">
      <alignment horizontal="center" vertical="center" wrapText="1"/>
      <protection/>
    </xf>
    <xf numFmtId="0" fontId="0" fillId="0" borderId="17" xfId="58" applyFont="1" applyBorder="1" applyAlignment="1">
      <alignment horizontal="center" vertical="center" wrapText="1"/>
      <protection/>
    </xf>
    <xf numFmtId="0" fontId="13" fillId="0" borderId="34" xfId="58" applyFont="1" applyFill="1" applyBorder="1" applyAlignment="1">
      <alignment horizontal="center" vertical="center" wrapText="1"/>
      <protection/>
    </xf>
    <xf numFmtId="0" fontId="13" fillId="0" borderId="17" xfId="58" applyFont="1" applyFill="1" applyBorder="1" applyAlignment="1">
      <alignment horizontal="center" vertical="center" wrapText="1"/>
      <protection/>
    </xf>
    <xf numFmtId="0" fontId="13" fillId="0" borderId="35" xfId="58" applyFont="1" applyFill="1" applyBorder="1" applyAlignment="1">
      <alignment horizontal="center" vertical="center" wrapText="1"/>
      <protection/>
    </xf>
    <xf numFmtId="0" fontId="13" fillId="0" borderId="10" xfId="58" applyFont="1" applyFill="1" applyBorder="1" applyAlignment="1">
      <alignment horizontal="center" vertical="center" wrapText="1"/>
      <protection/>
    </xf>
    <xf numFmtId="0" fontId="0" fillId="0" borderId="0" xfId="58" applyFont="1" applyBorder="1" applyAlignment="1">
      <alignment horizontal="center" vertical="center" wrapText="1"/>
      <protection/>
    </xf>
    <xf numFmtId="0" fontId="11" fillId="24" borderId="0" xfId="58" applyFont="1" applyFill="1" applyAlignment="1">
      <alignment horizontal="center" vertical="center" wrapText="1"/>
      <protection/>
    </xf>
    <xf numFmtId="0" fontId="13" fillId="0" borderId="36" xfId="58" applyFont="1" applyFill="1" applyBorder="1" applyAlignment="1">
      <alignment horizontal="center" vertical="center" wrapText="1"/>
      <protection/>
    </xf>
    <xf numFmtId="0" fontId="13" fillId="0" borderId="11" xfId="58" applyFont="1" applyFill="1" applyBorder="1" applyAlignment="1">
      <alignment horizontal="center" vertical="center" wrapText="1"/>
      <protection/>
    </xf>
    <xf numFmtId="0" fontId="0" fillId="0" borderId="49" xfId="58" applyFont="1" applyFill="1" applyBorder="1" applyAlignment="1">
      <alignment horizontal="center" vertical="center" wrapText="1"/>
      <protection/>
    </xf>
    <xf numFmtId="0" fontId="0" fillId="0" borderId="50" xfId="58" applyFont="1" applyFill="1" applyBorder="1" applyAlignment="1">
      <alignment horizontal="center" vertical="center" wrapText="1"/>
      <protection/>
    </xf>
    <xf numFmtId="0" fontId="0" fillId="0" borderId="37" xfId="58" applyFont="1" applyBorder="1" applyAlignment="1">
      <alignment horizontal="left" vertical="center" wrapText="1"/>
      <protection/>
    </xf>
    <xf numFmtId="0" fontId="0" fillId="0" borderId="25" xfId="58" applyFont="1" applyBorder="1" applyAlignment="1">
      <alignment horizontal="center" vertical="center" wrapText="1"/>
      <protection/>
    </xf>
    <xf numFmtId="0" fontId="0" fillId="0" borderId="33" xfId="58" applyFont="1" applyBorder="1" applyAlignment="1">
      <alignment horizontal="center" vertical="center" wrapText="1"/>
      <protection/>
    </xf>
    <xf numFmtId="0" fontId="0" fillId="0" borderId="42" xfId="58" applyFont="1" applyBorder="1" applyAlignment="1">
      <alignment horizontal="center" vertical="center" wrapText="1"/>
      <protection/>
    </xf>
    <xf numFmtId="0" fontId="0" fillId="0" borderId="30" xfId="58" applyFont="1" applyBorder="1" applyAlignment="1">
      <alignment horizontal="center" vertical="center" wrapText="1"/>
      <protection/>
    </xf>
    <xf numFmtId="0" fontId="0" fillId="0" borderId="29"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0" fillId="0" borderId="43" xfId="58" applyFont="1" applyFill="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39" xfId="58" applyFont="1" applyFill="1" applyBorder="1" applyAlignment="1">
      <alignment horizontal="center" vertical="center" wrapText="1"/>
      <protection/>
    </xf>
    <xf numFmtId="0" fontId="0" fillId="0" borderId="46" xfId="58" applyFont="1" applyFill="1" applyBorder="1" applyAlignment="1">
      <alignment horizontal="center" vertical="center" wrapText="1"/>
      <protection/>
    </xf>
    <xf numFmtId="0" fontId="0" fillId="0" borderId="38" xfId="58" applyFont="1" applyFill="1" applyBorder="1" applyAlignment="1">
      <alignment horizontal="center" vertical="center" wrapText="1"/>
      <protection/>
    </xf>
    <xf numFmtId="0" fontId="0" fillId="0" borderId="40" xfId="58" applyFont="1" applyFill="1" applyBorder="1" applyAlignment="1">
      <alignment horizontal="center" vertical="center" wrapText="1"/>
      <protection/>
    </xf>
    <xf numFmtId="0" fontId="0" fillId="0" borderId="41" xfId="58" applyFont="1" applyFill="1" applyBorder="1" applyAlignment="1">
      <alignment horizontal="center" vertical="center" wrapText="1"/>
      <protection/>
    </xf>
  </cellXfs>
  <cellStyles count="7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Book1" xfId="41"/>
    <cellStyle name="差_出版署2010年度中央部门决算草案" xfId="42"/>
    <cellStyle name="差_附件1：2014年部门决算公开（红会整改）" xfId="43"/>
    <cellStyle name="差_附件1：2014年部门决算公开（卫计局汇总整改）" xfId="44"/>
    <cellStyle name="差_附件1：2014年部门决算公开（卫计局整改）" xfId="45"/>
    <cellStyle name="差_全国友协2010年度中央部门决算（草案）" xfId="46"/>
    <cellStyle name="差_司法部2010年度中央部门决算（草案）报" xfId="47"/>
    <cellStyle name="常规 2" xfId="48"/>
    <cellStyle name="常规 3" xfId="49"/>
    <cellStyle name="常规 4" xfId="50"/>
    <cellStyle name="常规 5" xfId="51"/>
    <cellStyle name="常规 5 2" xfId="52"/>
    <cellStyle name="常规 5_Book1" xfId="53"/>
    <cellStyle name="常规 6" xfId="54"/>
    <cellStyle name="常规 7" xfId="55"/>
    <cellStyle name="常规 8" xfId="56"/>
    <cellStyle name="常规_2007年行政单位基层表样表" xfId="57"/>
    <cellStyle name="常规_事业单位部门决算报表（讨论稿） 2" xfId="58"/>
    <cellStyle name="Hyperlink" xfId="59"/>
    <cellStyle name="好" xfId="60"/>
    <cellStyle name="好_5.中央部门决算（草案)-1" xfId="61"/>
    <cellStyle name="好_Book1" xfId="62"/>
    <cellStyle name="好_出版署2010年度中央部门决算草案" xfId="63"/>
    <cellStyle name="好_附件1：2014年部门决算公开（红会整改）" xfId="64"/>
    <cellStyle name="好_附件1：2014年部门决算公开（卫计局汇总整改）" xfId="65"/>
    <cellStyle name="好_附件1：2014年部门决算公开（卫计局整改）" xfId="66"/>
    <cellStyle name="好_全国友协2010年度中央部门决算（草案）" xfId="67"/>
    <cellStyle name="好_司法部2010年度中央部门决算（草案）报" xfId="68"/>
    <cellStyle name="汇总" xfId="69"/>
    <cellStyle name="Currency" xfId="70"/>
    <cellStyle name="Currency [0]" xfId="71"/>
    <cellStyle name="计算" xfId="72"/>
    <cellStyle name="检查单元格" xfId="73"/>
    <cellStyle name="解释性文本" xfId="74"/>
    <cellStyle name="警告文本" xfId="75"/>
    <cellStyle name="链接单元格" xfId="76"/>
    <cellStyle name="Comma" xfId="77"/>
    <cellStyle name="Comma [0]" xfId="78"/>
    <cellStyle name="强调文字颜色 1" xfId="79"/>
    <cellStyle name="强调文字颜色 2" xfId="80"/>
    <cellStyle name="强调文字颜色 3" xfId="81"/>
    <cellStyle name="强调文字颜色 4" xfId="82"/>
    <cellStyle name="强调文字颜色 5" xfId="83"/>
    <cellStyle name="强调文字颜色 6" xfId="84"/>
    <cellStyle name="适中" xfId="85"/>
    <cellStyle name="输出" xfId="86"/>
    <cellStyle name="输入" xfId="87"/>
    <cellStyle name="样式 1" xfId="88"/>
    <cellStyle name="注释"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topLeftCell="A1">
      <selection activeCell="A10" sqref="A10"/>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51"/>
    </row>
    <row r="2" spans="1:8" s="2" customFormat="1" ht="18" customHeight="1">
      <c r="A2" s="141" t="s">
        <v>86</v>
      </c>
      <c r="B2" s="141"/>
      <c r="C2" s="141"/>
      <c r="D2" s="141"/>
      <c r="E2" s="141"/>
      <c r="F2" s="141"/>
      <c r="G2" s="1"/>
      <c r="H2" s="1"/>
    </row>
    <row r="3" spans="1:6" ht="9.75" customHeight="1">
      <c r="A3" s="3"/>
      <c r="B3" s="3"/>
      <c r="C3" s="3"/>
      <c r="D3" s="3"/>
      <c r="E3" s="3"/>
      <c r="F3" s="49" t="s">
        <v>56</v>
      </c>
    </row>
    <row r="4" spans="1:6" ht="15" customHeight="1" thickBot="1">
      <c r="A4" s="6" t="s">
        <v>137</v>
      </c>
      <c r="B4" s="3"/>
      <c r="C4" s="3"/>
      <c r="D4" s="3"/>
      <c r="E4" s="3"/>
      <c r="F4" s="49" t="s">
        <v>55</v>
      </c>
    </row>
    <row r="5" spans="1:8" s="8" customFormat="1" ht="14.25" customHeight="1">
      <c r="A5" s="142" t="s">
        <v>0</v>
      </c>
      <c r="B5" s="143"/>
      <c r="C5" s="143"/>
      <c r="D5" s="143" t="s">
        <v>1</v>
      </c>
      <c r="E5" s="143"/>
      <c r="F5" s="144"/>
      <c r="G5" s="7"/>
      <c r="H5" s="7"/>
    </row>
    <row r="6" spans="1:8" s="8" customFormat="1" ht="14.25" customHeight="1">
      <c r="A6" s="116" t="s">
        <v>2</v>
      </c>
      <c r="B6" s="117" t="s">
        <v>3</v>
      </c>
      <c r="C6" s="118" t="s">
        <v>4</v>
      </c>
      <c r="D6" s="119" t="s">
        <v>2</v>
      </c>
      <c r="E6" s="117" t="s">
        <v>3</v>
      </c>
      <c r="F6" s="120" t="s">
        <v>4</v>
      </c>
      <c r="G6" s="7"/>
      <c r="H6" s="7"/>
    </row>
    <row r="7" spans="1:8" s="8" customFormat="1" ht="14.25" customHeight="1">
      <c r="A7" s="116" t="s">
        <v>5</v>
      </c>
      <c r="B7" s="118"/>
      <c r="C7" s="119" t="s">
        <v>6</v>
      </c>
      <c r="D7" s="119" t="s">
        <v>5</v>
      </c>
      <c r="E7" s="118"/>
      <c r="F7" s="121" t="s">
        <v>7</v>
      </c>
      <c r="G7" s="7"/>
      <c r="H7" s="7"/>
    </row>
    <row r="8" spans="1:8" s="8" customFormat="1" ht="14.25" customHeight="1">
      <c r="A8" s="59" t="s">
        <v>69</v>
      </c>
      <c r="B8" s="58" t="s">
        <v>6</v>
      </c>
      <c r="C8" s="60">
        <f>856.85+229.33+634.68+345.39</f>
        <v>2066.25</v>
      </c>
      <c r="D8" s="61" t="s">
        <v>88</v>
      </c>
      <c r="E8" s="62">
        <v>29</v>
      </c>
      <c r="F8" s="63">
        <v>4.84</v>
      </c>
      <c r="G8" s="7"/>
      <c r="H8" s="7"/>
    </row>
    <row r="9" spans="1:8" s="8" customFormat="1" ht="14.25" customHeight="1">
      <c r="A9" s="64" t="s">
        <v>70</v>
      </c>
      <c r="B9" s="58" t="s">
        <v>7</v>
      </c>
      <c r="C9" s="60"/>
      <c r="D9" s="61" t="s">
        <v>89</v>
      </c>
      <c r="E9" s="62">
        <v>30</v>
      </c>
      <c r="F9" s="63"/>
      <c r="G9" s="7"/>
      <c r="H9" s="7"/>
    </row>
    <row r="10" spans="1:8" s="8" customFormat="1" ht="14.25" customHeight="1">
      <c r="A10" s="64" t="s">
        <v>71</v>
      </c>
      <c r="B10" s="58" t="s">
        <v>8</v>
      </c>
      <c r="C10" s="60">
        <f>495.39+957.82</f>
        <v>1453.21</v>
      </c>
      <c r="D10" s="61" t="s">
        <v>90</v>
      </c>
      <c r="E10" s="62">
        <v>31</v>
      </c>
      <c r="F10" s="63"/>
      <c r="G10" s="7"/>
      <c r="H10" s="7"/>
    </row>
    <row r="11" spans="1:8" s="8" customFormat="1" ht="14.25" customHeight="1">
      <c r="A11" s="64" t="s">
        <v>72</v>
      </c>
      <c r="B11" s="58" t="s">
        <v>9</v>
      </c>
      <c r="C11" s="60"/>
      <c r="D11" s="61" t="s">
        <v>91</v>
      </c>
      <c r="E11" s="62">
        <v>32</v>
      </c>
      <c r="F11" s="63"/>
      <c r="G11" s="7"/>
      <c r="H11" s="7"/>
    </row>
    <row r="12" spans="1:8" s="8" customFormat="1" ht="14.25" customHeight="1">
      <c r="A12" s="64" t="s">
        <v>84</v>
      </c>
      <c r="B12" s="58" t="s">
        <v>10</v>
      </c>
      <c r="C12" s="60"/>
      <c r="D12" s="61" t="s">
        <v>92</v>
      </c>
      <c r="E12" s="62">
        <v>33</v>
      </c>
      <c r="F12" s="63">
        <v>2.43</v>
      </c>
      <c r="G12" s="7"/>
      <c r="H12" s="7"/>
    </row>
    <row r="13" spans="1:8" s="8" customFormat="1" ht="14.25" customHeight="1">
      <c r="A13" s="64" t="s">
        <v>73</v>
      </c>
      <c r="B13" s="58" t="s">
        <v>11</v>
      </c>
      <c r="C13" s="60"/>
      <c r="D13" s="61" t="s">
        <v>93</v>
      </c>
      <c r="E13" s="62">
        <v>34</v>
      </c>
      <c r="F13" s="63"/>
      <c r="G13" s="7"/>
      <c r="H13" s="7"/>
    </row>
    <row r="14" spans="1:8" s="8" customFormat="1" ht="14.25" customHeight="1">
      <c r="A14" s="65"/>
      <c r="B14" s="58" t="s">
        <v>12</v>
      </c>
      <c r="C14" s="60"/>
      <c r="D14" s="61" t="s">
        <v>94</v>
      </c>
      <c r="E14" s="62">
        <v>35</v>
      </c>
      <c r="F14" s="63"/>
      <c r="G14" s="7"/>
      <c r="H14" s="7"/>
    </row>
    <row r="15" spans="1:8" s="8" customFormat="1" ht="14.25" customHeight="1">
      <c r="A15" s="65"/>
      <c r="B15" s="58" t="s">
        <v>13</v>
      </c>
      <c r="C15" s="60"/>
      <c r="D15" s="61" t="s">
        <v>95</v>
      </c>
      <c r="E15" s="62">
        <v>36</v>
      </c>
      <c r="F15" s="63">
        <f>153.22+11.54+47.96+21.56</f>
        <v>234.28</v>
      </c>
      <c r="G15" s="7"/>
      <c r="H15" s="7"/>
    </row>
    <row r="16" spans="1:8" s="8" customFormat="1" ht="14.25" customHeight="1">
      <c r="A16" s="65"/>
      <c r="B16" s="58" t="s">
        <v>14</v>
      </c>
      <c r="C16" s="60"/>
      <c r="D16" s="61" t="s">
        <v>96</v>
      </c>
      <c r="E16" s="62">
        <v>37</v>
      </c>
      <c r="F16" s="63">
        <f>645.14+503.41+1460.6+299.87</f>
        <v>2909.0199999999995</v>
      </c>
      <c r="G16" s="7"/>
      <c r="H16" s="7"/>
    </row>
    <row r="17" spans="1:8" s="8" customFormat="1" ht="14.25" customHeight="1">
      <c r="A17" s="65"/>
      <c r="B17" s="58" t="s">
        <v>15</v>
      </c>
      <c r="C17" s="60"/>
      <c r="D17" s="67" t="s">
        <v>97</v>
      </c>
      <c r="E17" s="62">
        <v>38</v>
      </c>
      <c r="F17" s="63"/>
      <c r="G17" s="7"/>
      <c r="H17" s="7"/>
    </row>
    <row r="18" spans="1:8" s="8" customFormat="1" ht="14.25" customHeight="1">
      <c r="A18" s="65"/>
      <c r="B18" s="58" t="s">
        <v>16</v>
      </c>
      <c r="C18" s="68"/>
      <c r="D18" s="67" t="s">
        <v>98</v>
      </c>
      <c r="E18" s="62">
        <v>39</v>
      </c>
      <c r="F18" s="63"/>
      <c r="G18" s="7"/>
      <c r="H18" s="7"/>
    </row>
    <row r="19" spans="1:8" s="8" customFormat="1" ht="14.25" customHeight="1">
      <c r="A19" s="65"/>
      <c r="B19" s="58" t="s">
        <v>17</v>
      </c>
      <c r="C19" s="60"/>
      <c r="D19" s="67" t="s">
        <v>99</v>
      </c>
      <c r="E19" s="62">
        <v>40</v>
      </c>
      <c r="F19" s="63"/>
      <c r="G19" s="7"/>
      <c r="H19" s="7"/>
    </row>
    <row r="20" spans="1:8" s="8" customFormat="1" ht="14.25" customHeight="1">
      <c r="A20" s="65"/>
      <c r="B20" s="58" t="s">
        <v>18</v>
      </c>
      <c r="C20" s="60"/>
      <c r="D20" s="67" t="s">
        <v>100</v>
      </c>
      <c r="E20" s="62">
        <v>41</v>
      </c>
      <c r="F20" s="63"/>
      <c r="G20" s="7"/>
      <c r="H20" s="7"/>
    </row>
    <row r="21" spans="1:8" s="8" customFormat="1" ht="14.25" customHeight="1">
      <c r="A21" s="59"/>
      <c r="B21" s="58" t="s">
        <v>19</v>
      </c>
      <c r="C21" s="60"/>
      <c r="D21" s="67" t="s">
        <v>101</v>
      </c>
      <c r="E21" s="62">
        <v>42</v>
      </c>
      <c r="F21" s="63"/>
      <c r="G21" s="7"/>
      <c r="H21" s="7"/>
    </row>
    <row r="22" spans="1:8" s="8" customFormat="1" ht="14.25" customHeight="1">
      <c r="A22" s="59"/>
      <c r="B22" s="58" t="s">
        <v>20</v>
      </c>
      <c r="C22" s="60"/>
      <c r="D22" s="67" t="s">
        <v>102</v>
      </c>
      <c r="E22" s="62">
        <v>43</v>
      </c>
      <c r="F22" s="63"/>
      <c r="G22" s="7"/>
      <c r="H22" s="7"/>
    </row>
    <row r="23" spans="1:8" s="8" customFormat="1" ht="14.25" customHeight="1">
      <c r="A23" s="59"/>
      <c r="B23" s="58" t="s">
        <v>21</v>
      </c>
      <c r="C23" s="60"/>
      <c r="D23" s="67" t="s">
        <v>103</v>
      </c>
      <c r="E23" s="62">
        <v>44</v>
      </c>
      <c r="F23" s="63"/>
      <c r="G23" s="7"/>
      <c r="H23" s="7"/>
    </row>
    <row r="24" spans="1:8" s="8" customFormat="1" ht="14.25" customHeight="1">
      <c r="A24" s="69"/>
      <c r="B24" s="58" t="s">
        <v>22</v>
      </c>
      <c r="C24" s="70"/>
      <c r="D24" s="67" t="s">
        <v>104</v>
      </c>
      <c r="E24" s="62">
        <v>45</v>
      </c>
      <c r="F24" s="66"/>
      <c r="G24" s="7"/>
      <c r="H24" s="7"/>
    </row>
    <row r="25" spans="1:8" s="8" customFormat="1" ht="14.25" customHeight="1">
      <c r="A25" s="69"/>
      <c r="B25" s="58" t="s">
        <v>23</v>
      </c>
      <c r="C25" s="70"/>
      <c r="D25" s="67" t="s">
        <v>105</v>
      </c>
      <c r="E25" s="62">
        <v>46</v>
      </c>
      <c r="F25" s="66"/>
      <c r="G25" s="7"/>
      <c r="H25" s="7"/>
    </row>
    <row r="26" spans="1:8" s="8" customFormat="1" ht="14.25" customHeight="1">
      <c r="A26" s="69"/>
      <c r="B26" s="58" t="s">
        <v>24</v>
      </c>
      <c r="C26" s="70"/>
      <c r="D26" s="67" t="s">
        <v>106</v>
      </c>
      <c r="E26" s="62">
        <v>47</v>
      </c>
      <c r="F26" s="63">
        <f>39.37+12.22+22.58+23.96</f>
        <v>98.13</v>
      </c>
      <c r="G26" s="7"/>
      <c r="H26" s="7"/>
    </row>
    <row r="27" spans="1:8" s="8" customFormat="1" ht="14.25" customHeight="1">
      <c r="A27" s="69"/>
      <c r="B27" s="58" t="s">
        <v>25</v>
      </c>
      <c r="C27" s="70"/>
      <c r="D27" s="67" t="s">
        <v>107</v>
      </c>
      <c r="E27" s="62">
        <v>48</v>
      </c>
      <c r="F27" s="66"/>
      <c r="G27" s="7"/>
      <c r="H27" s="7"/>
    </row>
    <row r="28" spans="1:8" s="8" customFormat="1" ht="14.25" customHeight="1">
      <c r="A28" s="69"/>
      <c r="B28" s="58" t="s">
        <v>26</v>
      </c>
      <c r="C28" s="70"/>
      <c r="D28" s="67" t="s">
        <v>108</v>
      </c>
      <c r="E28" s="62">
        <v>49</v>
      </c>
      <c r="F28" s="66"/>
      <c r="G28" s="7"/>
      <c r="H28" s="7"/>
    </row>
    <row r="29" spans="1:8" s="8" customFormat="1" ht="14.25" customHeight="1">
      <c r="A29" s="69"/>
      <c r="B29" s="58" t="s">
        <v>27</v>
      </c>
      <c r="C29" s="70"/>
      <c r="D29" s="67" t="s">
        <v>109</v>
      </c>
      <c r="E29" s="62">
        <v>50</v>
      </c>
      <c r="F29" s="66"/>
      <c r="G29" s="7"/>
      <c r="H29" s="7"/>
    </row>
    <row r="30" spans="1:8" s="8" customFormat="1" ht="14.25" customHeight="1">
      <c r="A30" s="69"/>
      <c r="B30" s="58" t="s">
        <v>28</v>
      </c>
      <c r="C30" s="122">
        <f>SUM(C8:C13)</f>
        <v>3519.46</v>
      </c>
      <c r="D30" s="71"/>
      <c r="E30" s="62">
        <v>51</v>
      </c>
      <c r="F30" s="72"/>
      <c r="G30" s="7"/>
      <c r="H30" s="7"/>
    </row>
    <row r="31" spans="1:8" s="8" customFormat="1" ht="14.25" customHeight="1">
      <c r="A31" s="73" t="s">
        <v>29</v>
      </c>
      <c r="B31" s="58" t="s">
        <v>30</v>
      </c>
      <c r="C31" s="60"/>
      <c r="D31" s="74" t="s">
        <v>31</v>
      </c>
      <c r="E31" s="62">
        <v>52</v>
      </c>
      <c r="F31" s="75">
        <f>SUM(F8:F29)</f>
        <v>3248.7</v>
      </c>
      <c r="G31" s="7"/>
      <c r="H31" s="7"/>
    </row>
    <row r="32" spans="1:8" s="8" customFormat="1" ht="14.25" customHeight="1">
      <c r="A32" s="69" t="s">
        <v>74</v>
      </c>
      <c r="B32" s="58" t="s">
        <v>32</v>
      </c>
      <c r="C32" s="60"/>
      <c r="D32" s="76" t="s">
        <v>75</v>
      </c>
      <c r="E32" s="62">
        <v>53</v>
      </c>
      <c r="F32" s="77">
        <f>196.72+33.9</f>
        <v>230.62</v>
      </c>
      <c r="G32" s="7"/>
      <c r="H32" s="7"/>
    </row>
    <row r="33" spans="1:8" s="8" customFormat="1" ht="14.25" customHeight="1">
      <c r="A33" s="69" t="s">
        <v>87</v>
      </c>
      <c r="B33" s="58" t="s">
        <v>33</v>
      </c>
      <c r="C33" s="60"/>
      <c r="D33" s="76" t="s">
        <v>76</v>
      </c>
      <c r="E33" s="62">
        <v>54</v>
      </c>
      <c r="F33" s="77">
        <f>11.86+0.83+27.45</f>
        <v>40.14</v>
      </c>
      <c r="G33" s="7"/>
      <c r="H33" s="7"/>
    </row>
    <row r="34" spans="1:8" s="8" customFormat="1" ht="14.25" customHeight="1">
      <c r="A34" s="78"/>
      <c r="B34" s="58" t="s">
        <v>34</v>
      </c>
      <c r="C34" s="79"/>
      <c r="D34" s="80"/>
      <c r="E34" s="62">
        <v>55</v>
      </c>
      <c r="F34" s="81"/>
      <c r="G34" s="7"/>
      <c r="H34" s="7"/>
    </row>
    <row r="35" spans="1:6" ht="14.25" customHeight="1" thickBot="1">
      <c r="A35" s="82" t="s">
        <v>36</v>
      </c>
      <c r="B35" s="58" t="s">
        <v>35</v>
      </c>
      <c r="C35" s="122">
        <v>3519.46</v>
      </c>
      <c r="D35" s="83" t="s">
        <v>36</v>
      </c>
      <c r="E35" s="62">
        <v>56</v>
      </c>
      <c r="F35" s="84">
        <f>F31+F32+F33</f>
        <v>3519.4599999999996</v>
      </c>
    </row>
    <row r="36" spans="1:6" ht="29.25" customHeight="1">
      <c r="A36" s="145" t="s">
        <v>174</v>
      </c>
      <c r="B36" s="146"/>
      <c r="C36" s="146"/>
      <c r="D36" s="146"/>
      <c r="E36" s="146"/>
      <c r="F36" s="146"/>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8"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59"/>
  <sheetViews>
    <sheetView zoomScaleSheetLayoutView="160" zoomScalePageLayoutView="0" workbookViewId="0" topLeftCell="A1">
      <pane xSplit="3" ySplit="8" topLeftCell="D27" activePane="bottomRight" state="frozen"/>
      <selection pane="topLeft" activeCell="A1" sqref="A1"/>
      <selection pane="topRight" activeCell="D1" sqref="D1"/>
      <selection pane="bottomLeft" activeCell="A9" sqref="A9"/>
      <selection pane="bottomRight" activeCell="A3" sqref="A3"/>
    </sheetView>
  </sheetViews>
  <sheetFormatPr defaultColWidth="9.00390625" defaultRowHeight="14.25"/>
  <cols>
    <col min="1" max="2" width="4.625" style="11" customWidth="1"/>
    <col min="3" max="3" width="18.375" style="11" customWidth="1"/>
    <col min="4" max="10" width="13.625" style="11" customWidth="1"/>
    <col min="11" max="16384" width="9.00390625" style="11" customWidth="1"/>
  </cols>
  <sheetData>
    <row r="1" spans="1:10" s="9" customFormat="1" ht="21.75">
      <c r="A1" s="169" t="s">
        <v>110</v>
      </c>
      <c r="B1" s="169"/>
      <c r="C1" s="169"/>
      <c r="D1" s="169"/>
      <c r="E1" s="169"/>
      <c r="F1" s="169"/>
      <c r="G1" s="169"/>
      <c r="H1" s="169"/>
      <c r="I1" s="169"/>
      <c r="J1" s="169"/>
    </row>
    <row r="2" spans="1:10" ht="14.25">
      <c r="A2" s="10"/>
      <c r="B2" s="10"/>
      <c r="C2" s="10"/>
      <c r="D2" s="10"/>
      <c r="E2" s="10"/>
      <c r="F2" s="10"/>
      <c r="G2" s="10"/>
      <c r="H2" s="10"/>
      <c r="I2" s="10"/>
      <c r="J2" s="49" t="s">
        <v>57</v>
      </c>
    </row>
    <row r="3" spans="1:10" ht="15" thickBot="1">
      <c r="A3" s="6" t="s">
        <v>137</v>
      </c>
      <c r="B3" s="10"/>
      <c r="C3" s="10"/>
      <c r="D3" s="10"/>
      <c r="E3" s="10"/>
      <c r="F3" s="12"/>
      <c r="G3" s="10"/>
      <c r="H3" s="10"/>
      <c r="I3" s="10"/>
      <c r="J3" s="49" t="s">
        <v>55</v>
      </c>
    </row>
    <row r="4" spans="1:11" s="14" customFormat="1" ht="22.5" customHeight="1">
      <c r="A4" s="155" t="s">
        <v>37</v>
      </c>
      <c r="B4" s="156"/>
      <c r="C4" s="156"/>
      <c r="D4" s="165" t="s">
        <v>29</v>
      </c>
      <c r="E4" s="157" t="s">
        <v>61</v>
      </c>
      <c r="F4" s="165" t="s">
        <v>38</v>
      </c>
      <c r="G4" s="165" t="s">
        <v>39</v>
      </c>
      <c r="H4" s="165" t="s">
        <v>40</v>
      </c>
      <c r="I4" s="165" t="s">
        <v>85</v>
      </c>
      <c r="J4" s="170" t="s">
        <v>41</v>
      </c>
      <c r="K4" s="13"/>
    </row>
    <row r="5" spans="1:11" s="14" customFormat="1" ht="18" customHeight="1">
      <c r="A5" s="174" t="s">
        <v>130</v>
      </c>
      <c r="B5" s="175"/>
      <c r="C5" s="178" t="s">
        <v>42</v>
      </c>
      <c r="D5" s="166"/>
      <c r="E5" s="158"/>
      <c r="F5" s="166"/>
      <c r="G5" s="166"/>
      <c r="H5" s="166"/>
      <c r="I5" s="166"/>
      <c r="J5" s="171"/>
      <c r="K5" s="13"/>
    </row>
    <row r="6" spans="1:11" s="14" customFormat="1" ht="14.25" customHeight="1">
      <c r="A6" s="176"/>
      <c r="B6" s="177"/>
      <c r="C6" s="167"/>
      <c r="D6" s="167"/>
      <c r="E6" s="159"/>
      <c r="F6" s="167"/>
      <c r="G6" s="167"/>
      <c r="H6" s="167"/>
      <c r="I6" s="167"/>
      <c r="J6" s="172"/>
      <c r="K6" s="13"/>
    </row>
    <row r="7" spans="1:11" ht="18" customHeight="1">
      <c r="A7" s="160" t="s">
        <v>43</v>
      </c>
      <c r="B7" s="161"/>
      <c r="C7" s="162"/>
      <c r="D7" s="15" t="s">
        <v>6</v>
      </c>
      <c r="E7" s="15" t="s">
        <v>7</v>
      </c>
      <c r="F7" s="15" t="s">
        <v>8</v>
      </c>
      <c r="G7" s="15" t="s">
        <v>9</v>
      </c>
      <c r="H7" s="15" t="s">
        <v>10</v>
      </c>
      <c r="I7" s="15" t="s">
        <v>11</v>
      </c>
      <c r="J7" s="52" t="s">
        <v>60</v>
      </c>
      <c r="K7" s="16"/>
    </row>
    <row r="8" spans="1:11" ht="18" customHeight="1">
      <c r="A8" s="140" t="s">
        <v>36</v>
      </c>
      <c r="B8" s="163"/>
      <c r="C8" s="164"/>
      <c r="D8" s="38">
        <f>D9+D12+D15+D21+D54</f>
        <v>3519.46</v>
      </c>
      <c r="E8" s="38">
        <f>E9+E12+E15+E21+E54</f>
        <v>2066.25</v>
      </c>
      <c r="F8" s="38"/>
      <c r="G8" s="38">
        <f>G9+G12+G15+G21+G54</f>
        <v>1453.21</v>
      </c>
      <c r="H8" s="38"/>
      <c r="I8" s="38"/>
      <c r="J8" s="39"/>
      <c r="K8" s="16"/>
    </row>
    <row r="9" spans="1:11" ht="18" customHeight="1">
      <c r="A9" s="151">
        <v>201</v>
      </c>
      <c r="B9" s="148"/>
      <c r="C9" s="124" t="s">
        <v>138</v>
      </c>
      <c r="D9" s="38">
        <v>4.84</v>
      </c>
      <c r="E9" s="38">
        <v>4.84</v>
      </c>
      <c r="F9" s="38"/>
      <c r="G9" s="38"/>
      <c r="H9" s="38"/>
      <c r="I9" s="38"/>
      <c r="J9" s="39"/>
      <c r="K9" s="16"/>
    </row>
    <row r="10" spans="1:11" ht="18" customHeight="1">
      <c r="A10" s="151">
        <v>20104</v>
      </c>
      <c r="B10" s="148"/>
      <c r="C10" s="124" t="s">
        <v>139</v>
      </c>
      <c r="D10" s="38">
        <v>4.84</v>
      </c>
      <c r="E10" s="38">
        <v>4.84</v>
      </c>
      <c r="F10" s="38"/>
      <c r="G10" s="38"/>
      <c r="H10" s="38"/>
      <c r="I10" s="38"/>
      <c r="J10" s="39"/>
      <c r="K10" s="16"/>
    </row>
    <row r="11" spans="1:11" ht="18" customHeight="1">
      <c r="A11" s="151">
        <v>2010402</v>
      </c>
      <c r="B11" s="148"/>
      <c r="C11" s="124" t="s">
        <v>140</v>
      </c>
      <c r="D11" s="38">
        <v>4.84</v>
      </c>
      <c r="E11" s="38">
        <v>4.84</v>
      </c>
      <c r="F11" s="38"/>
      <c r="G11" s="38"/>
      <c r="H11" s="38"/>
      <c r="I11" s="38"/>
      <c r="J11" s="39"/>
      <c r="K11" s="16"/>
    </row>
    <row r="12" spans="1:11" ht="18" customHeight="1">
      <c r="A12" s="151">
        <v>205</v>
      </c>
      <c r="B12" s="148"/>
      <c r="C12" s="124" t="s">
        <v>141</v>
      </c>
      <c r="D12" s="38">
        <v>2.43</v>
      </c>
      <c r="E12" s="38">
        <v>2.43</v>
      </c>
      <c r="F12" s="38"/>
      <c r="G12" s="38"/>
      <c r="H12" s="38"/>
      <c r="I12" s="38"/>
      <c r="J12" s="39"/>
      <c r="K12" s="16"/>
    </row>
    <row r="13" spans="1:11" ht="18" customHeight="1">
      <c r="A13" s="151">
        <v>20508</v>
      </c>
      <c r="B13" s="148"/>
      <c r="C13" s="124" t="s">
        <v>142</v>
      </c>
      <c r="D13" s="38">
        <v>2.43</v>
      </c>
      <c r="E13" s="38">
        <v>2.43</v>
      </c>
      <c r="F13" s="38"/>
      <c r="G13" s="38"/>
      <c r="H13" s="38"/>
      <c r="I13" s="38"/>
      <c r="J13" s="39"/>
      <c r="K13" s="16"/>
    </row>
    <row r="14" spans="1:11" ht="18" customHeight="1">
      <c r="A14" s="151">
        <v>2050803</v>
      </c>
      <c r="B14" s="148"/>
      <c r="C14" s="124" t="s">
        <v>143</v>
      </c>
      <c r="D14" s="38">
        <v>2.43</v>
      </c>
      <c r="E14" s="38">
        <v>2.43</v>
      </c>
      <c r="F14" s="38"/>
      <c r="G14" s="38"/>
      <c r="H14" s="38"/>
      <c r="I14" s="38"/>
      <c r="J14" s="39"/>
      <c r="K14" s="16"/>
    </row>
    <row r="15" spans="1:11" ht="18" customHeight="1">
      <c r="A15" s="151">
        <v>208</v>
      </c>
      <c r="B15" s="148"/>
      <c r="C15" s="124" t="s">
        <v>144</v>
      </c>
      <c r="D15" s="38">
        <f>D16+D19</f>
        <v>234.28</v>
      </c>
      <c r="E15" s="38">
        <f>E16+E19</f>
        <v>234.28</v>
      </c>
      <c r="F15" s="38"/>
      <c r="G15" s="38"/>
      <c r="H15" s="38"/>
      <c r="I15" s="38"/>
      <c r="J15" s="39"/>
      <c r="K15" s="16"/>
    </row>
    <row r="16" spans="1:11" ht="18" customHeight="1">
      <c r="A16" s="151">
        <v>20805</v>
      </c>
      <c r="B16" s="148"/>
      <c r="C16" s="124" t="s">
        <v>145</v>
      </c>
      <c r="D16" s="38">
        <f>SUM(D17:D18)</f>
        <v>234.03</v>
      </c>
      <c r="E16" s="38">
        <f>SUM(E17:E18)</f>
        <v>234.03</v>
      </c>
      <c r="F16" s="38"/>
      <c r="G16" s="38"/>
      <c r="H16" s="38"/>
      <c r="I16" s="38"/>
      <c r="J16" s="39"/>
      <c r="K16" s="16"/>
    </row>
    <row r="17" spans="1:11" ht="18" customHeight="1">
      <c r="A17" s="151">
        <v>2080501</v>
      </c>
      <c r="B17" s="148"/>
      <c r="C17" s="124" t="s">
        <v>146</v>
      </c>
      <c r="D17" s="38">
        <f>148.26+16.38</f>
        <v>164.64</v>
      </c>
      <c r="E17" s="38">
        <f>148.26+16.38</f>
        <v>164.64</v>
      </c>
      <c r="F17" s="38"/>
      <c r="G17" s="38"/>
      <c r="H17" s="38"/>
      <c r="I17" s="38"/>
      <c r="J17" s="39"/>
      <c r="K17" s="16"/>
    </row>
    <row r="18" spans="1:11" ht="18" customHeight="1">
      <c r="A18" s="151">
        <v>2080502</v>
      </c>
      <c r="B18" s="148"/>
      <c r="C18" s="124" t="s">
        <v>147</v>
      </c>
      <c r="D18" s="38">
        <f>4.96+11.54+47.71+5.18</f>
        <v>69.39000000000001</v>
      </c>
      <c r="E18" s="38">
        <f>4.96+11.54+47.71+5.18</f>
        <v>69.39000000000001</v>
      </c>
      <c r="F18" s="38"/>
      <c r="G18" s="38"/>
      <c r="H18" s="38"/>
      <c r="I18" s="38"/>
      <c r="J18" s="39"/>
      <c r="K18" s="16"/>
    </row>
    <row r="19" spans="1:11" ht="18" customHeight="1">
      <c r="A19" s="147" t="s">
        <v>177</v>
      </c>
      <c r="B19" s="168"/>
      <c r="C19" s="123" t="s">
        <v>178</v>
      </c>
      <c r="D19" s="38">
        <v>0.25</v>
      </c>
      <c r="E19" s="38">
        <v>0.25</v>
      </c>
      <c r="F19" s="38"/>
      <c r="G19" s="38"/>
      <c r="H19" s="38"/>
      <c r="I19" s="38"/>
      <c r="J19" s="39"/>
      <c r="K19" s="16"/>
    </row>
    <row r="20" spans="1:11" ht="18" customHeight="1">
      <c r="A20" s="147" t="s">
        <v>175</v>
      </c>
      <c r="B20" s="168"/>
      <c r="C20" s="123" t="s">
        <v>176</v>
      </c>
      <c r="D20" s="38">
        <v>0.25</v>
      </c>
      <c r="E20" s="38">
        <v>0.25</v>
      </c>
      <c r="F20" s="38"/>
      <c r="G20" s="38"/>
      <c r="H20" s="38"/>
      <c r="I20" s="38"/>
      <c r="J20" s="39"/>
      <c r="K20" s="16"/>
    </row>
    <row r="21" spans="1:11" ht="18" customHeight="1">
      <c r="A21" s="151">
        <v>210</v>
      </c>
      <c r="B21" s="148"/>
      <c r="C21" s="124" t="s">
        <v>148</v>
      </c>
      <c r="D21" s="38">
        <f>D22+D26+D28+D37+D40+D52</f>
        <v>3179.7799999999997</v>
      </c>
      <c r="E21" s="38">
        <f>E22+E26+E28+E37+E40+E52</f>
        <v>1726.57</v>
      </c>
      <c r="F21" s="38"/>
      <c r="G21" s="38">
        <f>G22+G26+G28+G37+G40+G52</f>
        <v>1453.21</v>
      </c>
      <c r="H21" s="38"/>
      <c r="I21" s="38"/>
      <c r="J21" s="39"/>
      <c r="K21" s="16"/>
    </row>
    <row r="22" spans="1:11" ht="18" customHeight="1">
      <c r="A22" s="151">
        <v>21001</v>
      </c>
      <c r="B22" s="148"/>
      <c r="C22" s="124" t="s">
        <v>149</v>
      </c>
      <c r="D22" s="38">
        <v>297.47</v>
      </c>
      <c r="E22" s="38">
        <v>297.47</v>
      </c>
      <c r="F22" s="38"/>
      <c r="G22" s="38"/>
      <c r="H22" s="38"/>
      <c r="I22" s="38"/>
      <c r="J22" s="39"/>
      <c r="K22" s="16"/>
    </row>
    <row r="23" spans="1:11" ht="18" customHeight="1">
      <c r="A23" s="151">
        <v>2100101</v>
      </c>
      <c r="B23" s="148"/>
      <c r="C23" s="124" t="s">
        <v>150</v>
      </c>
      <c r="D23" s="38">
        <v>256.66</v>
      </c>
      <c r="E23" s="38">
        <v>256.66</v>
      </c>
      <c r="F23" s="38"/>
      <c r="G23" s="38"/>
      <c r="H23" s="38"/>
      <c r="I23" s="38"/>
      <c r="J23" s="39"/>
      <c r="K23" s="16"/>
    </row>
    <row r="24" spans="1:11" ht="18" customHeight="1">
      <c r="A24" s="151">
        <v>2100102</v>
      </c>
      <c r="B24" s="148"/>
      <c r="C24" s="124" t="s">
        <v>140</v>
      </c>
      <c r="D24" s="38">
        <v>12.83</v>
      </c>
      <c r="E24" s="38">
        <v>12.83</v>
      </c>
      <c r="F24" s="38"/>
      <c r="G24" s="38"/>
      <c r="H24" s="38"/>
      <c r="I24" s="38"/>
      <c r="J24" s="39"/>
      <c r="K24" s="16"/>
    </row>
    <row r="25" spans="1:11" ht="18" customHeight="1">
      <c r="A25" s="151">
        <v>2100199</v>
      </c>
      <c r="B25" s="148"/>
      <c r="C25" s="124" t="s">
        <v>151</v>
      </c>
      <c r="D25" s="38">
        <v>27.98</v>
      </c>
      <c r="E25" s="38">
        <v>27.98</v>
      </c>
      <c r="F25" s="38"/>
      <c r="G25" s="38"/>
      <c r="H25" s="38"/>
      <c r="I25" s="38"/>
      <c r="J25" s="39"/>
      <c r="K25" s="16"/>
    </row>
    <row r="26" spans="1:11" ht="18" customHeight="1">
      <c r="A26" s="151">
        <v>21002</v>
      </c>
      <c r="B26" s="148"/>
      <c r="C26" s="124" t="s">
        <v>152</v>
      </c>
      <c r="D26" s="38">
        <v>7.68</v>
      </c>
      <c r="E26" s="38">
        <v>7.68</v>
      </c>
      <c r="F26" s="38"/>
      <c r="G26" s="38"/>
      <c r="H26" s="38"/>
      <c r="I26" s="38"/>
      <c r="J26" s="39"/>
      <c r="K26" s="16"/>
    </row>
    <row r="27" spans="1:11" ht="18" customHeight="1">
      <c r="A27" s="151">
        <v>2100299</v>
      </c>
      <c r="B27" s="148"/>
      <c r="C27" s="124" t="s">
        <v>153</v>
      </c>
      <c r="D27" s="38">
        <v>7.68</v>
      </c>
      <c r="E27" s="38">
        <v>7.68</v>
      </c>
      <c r="F27" s="38"/>
      <c r="G27" s="38"/>
      <c r="H27" s="38"/>
      <c r="I27" s="38"/>
      <c r="J27" s="39"/>
      <c r="K27" s="16"/>
    </row>
    <row r="28" spans="1:11" ht="18" customHeight="1">
      <c r="A28" s="151">
        <v>21004</v>
      </c>
      <c r="B28" s="148"/>
      <c r="C28" s="124" t="s">
        <v>154</v>
      </c>
      <c r="D28" s="38">
        <f>SUM(D29:D36)</f>
        <v>1852.5299999999997</v>
      </c>
      <c r="E28" s="38">
        <f>SUM(E29:E36)</f>
        <v>894.7099999999999</v>
      </c>
      <c r="F28" s="38"/>
      <c r="G28" s="38">
        <f>SUM(G29:G36)</f>
        <v>957.82</v>
      </c>
      <c r="H28" s="38"/>
      <c r="I28" s="38"/>
      <c r="J28" s="39"/>
      <c r="K28" s="16"/>
    </row>
    <row r="29" spans="1:11" ht="18" customHeight="1">
      <c r="A29" s="147" t="s">
        <v>179</v>
      </c>
      <c r="B29" s="148"/>
      <c r="C29" s="123" t="s">
        <v>184</v>
      </c>
      <c r="D29" s="38">
        <v>1383.52</v>
      </c>
      <c r="E29" s="38">
        <v>425.7</v>
      </c>
      <c r="F29" s="38"/>
      <c r="G29" s="38">
        <v>957.82</v>
      </c>
      <c r="H29" s="38"/>
      <c r="I29" s="38"/>
      <c r="J29" s="39"/>
      <c r="K29" s="16"/>
    </row>
    <row r="30" spans="1:11" ht="18" customHeight="1">
      <c r="A30" s="149" t="s">
        <v>180</v>
      </c>
      <c r="B30" s="150"/>
      <c r="C30" s="123" t="s">
        <v>185</v>
      </c>
      <c r="D30" s="38">
        <f>0.09+286.8</f>
        <v>286.89</v>
      </c>
      <c r="E30" s="38">
        <f>0.09+286.8</f>
        <v>286.89</v>
      </c>
      <c r="F30" s="38"/>
      <c r="G30" s="38"/>
      <c r="H30" s="38"/>
      <c r="I30" s="38"/>
      <c r="J30" s="39"/>
      <c r="K30" s="16"/>
    </row>
    <row r="31" spans="1:11" ht="18" customHeight="1">
      <c r="A31" s="151">
        <v>2100406</v>
      </c>
      <c r="B31" s="148"/>
      <c r="C31" s="123" t="s">
        <v>186</v>
      </c>
      <c r="D31" s="38">
        <v>4</v>
      </c>
      <c r="E31" s="38">
        <v>4</v>
      </c>
      <c r="F31" s="38"/>
      <c r="G31" s="38"/>
      <c r="H31" s="38"/>
      <c r="I31" s="38"/>
      <c r="J31" s="39"/>
      <c r="K31" s="16"/>
    </row>
    <row r="32" spans="1:11" ht="18" customHeight="1">
      <c r="A32" s="147" t="s">
        <v>181</v>
      </c>
      <c r="B32" s="148"/>
      <c r="C32" s="123" t="s">
        <v>187</v>
      </c>
      <c r="D32" s="38">
        <v>9.85</v>
      </c>
      <c r="E32" s="38">
        <v>9.85</v>
      </c>
      <c r="F32" s="38"/>
      <c r="G32" s="38"/>
      <c r="H32" s="38"/>
      <c r="I32" s="38"/>
      <c r="J32" s="39"/>
      <c r="K32" s="16"/>
    </row>
    <row r="33" spans="1:11" ht="18" customHeight="1">
      <c r="A33" s="147" t="s">
        <v>182</v>
      </c>
      <c r="B33" s="148"/>
      <c r="C33" s="123" t="s">
        <v>188</v>
      </c>
      <c r="D33" s="38">
        <v>7.84</v>
      </c>
      <c r="E33" s="38">
        <v>7.84</v>
      </c>
      <c r="F33" s="38"/>
      <c r="G33" s="38"/>
      <c r="H33" s="38"/>
      <c r="I33" s="38"/>
      <c r="J33" s="39"/>
      <c r="K33" s="16"/>
    </row>
    <row r="34" spans="1:11" ht="18" customHeight="1">
      <c r="A34" s="151">
        <v>2100409</v>
      </c>
      <c r="B34" s="148"/>
      <c r="C34" s="124" t="s">
        <v>156</v>
      </c>
      <c r="D34" s="38">
        <f>84.49+49.8</f>
        <v>134.29</v>
      </c>
      <c r="E34" s="38">
        <f>84.49+49.8</f>
        <v>134.29</v>
      </c>
      <c r="F34" s="38"/>
      <c r="G34" s="38"/>
      <c r="H34" s="38"/>
      <c r="I34" s="38"/>
      <c r="J34" s="39"/>
      <c r="K34" s="16"/>
    </row>
    <row r="35" spans="1:11" ht="18" customHeight="1">
      <c r="A35" s="147" t="s">
        <v>183</v>
      </c>
      <c r="B35" s="148"/>
      <c r="C35" s="123" t="s">
        <v>189</v>
      </c>
      <c r="D35" s="38">
        <v>5</v>
      </c>
      <c r="E35" s="38">
        <v>5</v>
      </c>
      <c r="F35" s="38"/>
      <c r="G35" s="38"/>
      <c r="H35" s="38"/>
      <c r="I35" s="38"/>
      <c r="J35" s="39"/>
      <c r="K35" s="16"/>
    </row>
    <row r="36" spans="1:11" ht="18" customHeight="1">
      <c r="A36" s="151">
        <v>2100499</v>
      </c>
      <c r="B36" s="148"/>
      <c r="C36" s="124" t="s">
        <v>157</v>
      </c>
      <c r="D36" s="38">
        <f>16.14+5</f>
        <v>21.14</v>
      </c>
      <c r="E36" s="38">
        <f>16.14+5</f>
        <v>21.14</v>
      </c>
      <c r="F36" s="38"/>
      <c r="G36" s="38"/>
      <c r="H36" s="38"/>
      <c r="I36" s="38"/>
      <c r="J36" s="39"/>
      <c r="K36" s="16"/>
    </row>
    <row r="37" spans="1:11" ht="18" customHeight="1">
      <c r="A37" s="151">
        <v>21005</v>
      </c>
      <c r="B37" s="148"/>
      <c r="C37" s="124" t="s">
        <v>158</v>
      </c>
      <c r="D37" s="38">
        <f>SUM(D38:D39)</f>
        <v>60.81999999999999</v>
      </c>
      <c r="E37" s="38">
        <f>SUM(E38:E39)</f>
        <v>60.81999999999999</v>
      </c>
      <c r="F37" s="38"/>
      <c r="G37" s="38"/>
      <c r="H37" s="38"/>
      <c r="I37" s="38"/>
      <c r="J37" s="39"/>
      <c r="K37" s="16"/>
    </row>
    <row r="38" spans="1:11" ht="18" customHeight="1">
      <c r="A38" s="151">
        <v>2100501</v>
      </c>
      <c r="B38" s="148"/>
      <c r="C38" s="124" t="s">
        <v>159</v>
      </c>
      <c r="D38" s="38">
        <v>22.52</v>
      </c>
      <c r="E38" s="38">
        <v>22.52</v>
      </c>
      <c r="F38" s="38"/>
      <c r="G38" s="38"/>
      <c r="H38" s="38"/>
      <c r="I38" s="38"/>
      <c r="J38" s="39"/>
      <c r="K38" s="16"/>
    </row>
    <row r="39" spans="1:11" ht="18" customHeight="1">
      <c r="A39" s="147" t="s">
        <v>190</v>
      </c>
      <c r="B39" s="148"/>
      <c r="C39" s="123" t="s">
        <v>191</v>
      </c>
      <c r="D39" s="38">
        <f>8.94+19.96+9.4</f>
        <v>38.3</v>
      </c>
      <c r="E39" s="38">
        <f>8.94+19.96+9.4</f>
        <v>38.3</v>
      </c>
      <c r="F39" s="38"/>
      <c r="G39" s="38"/>
      <c r="H39" s="38"/>
      <c r="I39" s="38"/>
      <c r="J39" s="39"/>
      <c r="K39" s="16"/>
    </row>
    <row r="40" spans="1:11" ht="18" customHeight="1">
      <c r="A40" s="151">
        <v>21007</v>
      </c>
      <c r="B40" s="148"/>
      <c r="C40" s="124" t="s">
        <v>160</v>
      </c>
      <c r="D40" s="38">
        <f>SUM(D41:D51)</f>
        <v>760.06</v>
      </c>
      <c r="E40" s="38">
        <f>SUM(E41:E51)</f>
        <v>440.09000000000003</v>
      </c>
      <c r="F40" s="38"/>
      <c r="G40" s="38">
        <f>SUM(G41:G51)</f>
        <v>319.97</v>
      </c>
      <c r="H40" s="38"/>
      <c r="I40" s="38"/>
      <c r="J40" s="39"/>
      <c r="K40" s="16"/>
    </row>
    <row r="41" spans="1:11" ht="18" customHeight="1">
      <c r="A41" s="151">
        <v>2100701</v>
      </c>
      <c r="B41" s="148"/>
      <c r="C41" s="124" t="s">
        <v>150</v>
      </c>
      <c r="D41" s="38">
        <v>61.62</v>
      </c>
      <c r="E41" s="38">
        <v>61.62</v>
      </c>
      <c r="F41" s="38"/>
      <c r="G41" s="38"/>
      <c r="H41" s="38"/>
      <c r="I41" s="38"/>
      <c r="J41" s="39"/>
      <c r="K41" s="16"/>
    </row>
    <row r="42" spans="1:11" ht="18" customHeight="1">
      <c r="A42" s="151">
        <v>2100702</v>
      </c>
      <c r="B42" s="148"/>
      <c r="C42" s="124" t="s">
        <v>140</v>
      </c>
      <c r="D42" s="38">
        <v>28.21</v>
      </c>
      <c r="E42" s="38">
        <v>28.21</v>
      </c>
      <c r="F42" s="38"/>
      <c r="G42" s="38"/>
      <c r="H42" s="38"/>
      <c r="I42" s="38"/>
      <c r="J42" s="39"/>
      <c r="K42" s="16"/>
    </row>
    <row r="43" spans="1:11" ht="18" customHeight="1">
      <c r="A43" s="149" t="s">
        <v>192</v>
      </c>
      <c r="B43" s="150"/>
      <c r="C43" s="123" t="s">
        <v>193</v>
      </c>
      <c r="D43" s="38">
        <v>129.41</v>
      </c>
      <c r="E43" s="38">
        <v>129.41</v>
      </c>
      <c r="F43" s="38"/>
      <c r="G43" s="38"/>
      <c r="H43" s="38"/>
      <c r="I43" s="38"/>
      <c r="J43" s="39"/>
      <c r="K43" s="16"/>
    </row>
    <row r="44" spans="1:11" ht="18" customHeight="1">
      <c r="A44" s="151">
        <v>2100705</v>
      </c>
      <c r="B44" s="148"/>
      <c r="C44" s="124" t="s">
        <v>161</v>
      </c>
      <c r="D44" s="38">
        <f>5.81+3.3+6.2+3.68</f>
        <v>18.99</v>
      </c>
      <c r="E44" s="38">
        <f>5.81+3.3+6.2+3.68</f>
        <v>18.99</v>
      </c>
      <c r="F44" s="38"/>
      <c r="G44" s="38"/>
      <c r="H44" s="38"/>
      <c r="I44" s="38"/>
      <c r="J44" s="39"/>
      <c r="K44" s="16"/>
    </row>
    <row r="45" spans="1:11" ht="18" customHeight="1">
      <c r="A45" s="151">
        <v>2100707</v>
      </c>
      <c r="B45" s="148"/>
      <c r="C45" s="124" t="s">
        <v>162</v>
      </c>
      <c r="D45" s="38">
        <v>6</v>
      </c>
      <c r="E45" s="38">
        <v>6</v>
      </c>
      <c r="F45" s="38"/>
      <c r="G45" s="38"/>
      <c r="H45" s="38"/>
      <c r="I45" s="38"/>
      <c r="J45" s="39"/>
      <c r="K45" s="16"/>
    </row>
    <row r="46" spans="1:11" ht="18" customHeight="1">
      <c r="A46" s="151">
        <v>2100708</v>
      </c>
      <c r="B46" s="148"/>
      <c r="C46" s="124" t="s">
        <v>163</v>
      </c>
      <c r="D46" s="38">
        <f>6.47+1.64</f>
        <v>8.11</v>
      </c>
      <c r="E46" s="38">
        <f>6.47+1.64</f>
        <v>8.11</v>
      </c>
      <c r="F46" s="38"/>
      <c r="G46" s="38"/>
      <c r="H46" s="38"/>
      <c r="I46" s="38"/>
      <c r="J46" s="39"/>
      <c r="K46" s="16"/>
    </row>
    <row r="47" spans="1:11" ht="18" customHeight="1">
      <c r="A47" s="151">
        <v>2100709</v>
      </c>
      <c r="B47" s="148"/>
      <c r="C47" s="124" t="s">
        <v>164</v>
      </c>
      <c r="D47" s="38">
        <f>57.45+0.36</f>
        <v>57.81</v>
      </c>
      <c r="E47" s="38">
        <f>57.45+0.36</f>
        <v>57.81</v>
      </c>
      <c r="F47" s="38"/>
      <c r="G47" s="38"/>
      <c r="H47" s="38"/>
      <c r="I47" s="38"/>
      <c r="J47" s="39"/>
      <c r="K47" s="16"/>
    </row>
    <row r="48" spans="1:11" ht="18" customHeight="1">
      <c r="A48" s="151">
        <v>2100711</v>
      </c>
      <c r="B48" s="148"/>
      <c r="C48" s="124" t="s">
        <v>165</v>
      </c>
      <c r="D48" s="38">
        <v>13.71</v>
      </c>
      <c r="E48" s="38">
        <v>13.71</v>
      </c>
      <c r="F48" s="38"/>
      <c r="G48" s="38"/>
      <c r="H48" s="38"/>
      <c r="I48" s="38"/>
      <c r="J48" s="39"/>
      <c r="K48" s="16"/>
    </row>
    <row r="49" spans="1:11" ht="18" customHeight="1">
      <c r="A49" s="151">
        <v>2100713</v>
      </c>
      <c r="B49" s="148"/>
      <c r="C49" s="124" t="s">
        <v>166</v>
      </c>
      <c r="D49" s="38">
        <v>7.69</v>
      </c>
      <c r="E49" s="38">
        <v>7.69</v>
      </c>
      <c r="F49" s="38"/>
      <c r="G49" s="38"/>
      <c r="H49" s="38"/>
      <c r="I49" s="38"/>
      <c r="J49" s="39"/>
      <c r="K49" s="16"/>
    </row>
    <row r="50" spans="1:11" ht="18" customHeight="1">
      <c r="A50" s="151">
        <v>2100714</v>
      </c>
      <c r="B50" s="148"/>
      <c r="C50" s="124" t="s">
        <v>167</v>
      </c>
      <c r="D50" s="38">
        <v>6.14</v>
      </c>
      <c r="E50" s="38">
        <v>6.14</v>
      </c>
      <c r="F50" s="38"/>
      <c r="G50" s="38"/>
      <c r="H50" s="38"/>
      <c r="I50" s="38"/>
      <c r="J50" s="39"/>
      <c r="K50" s="16"/>
    </row>
    <row r="51" spans="1:11" ht="18" customHeight="1">
      <c r="A51" s="151">
        <v>2100799</v>
      </c>
      <c r="B51" s="148"/>
      <c r="C51" s="124" t="s">
        <v>168</v>
      </c>
      <c r="D51" s="38">
        <f>E51+G51</f>
        <v>422.37</v>
      </c>
      <c r="E51" s="38">
        <v>102.4</v>
      </c>
      <c r="F51" s="38"/>
      <c r="G51" s="38">
        <v>319.97</v>
      </c>
      <c r="H51" s="38"/>
      <c r="I51" s="38"/>
      <c r="J51" s="39"/>
      <c r="K51" s="16"/>
    </row>
    <row r="52" spans="1:11" ht="18" customHeight="1">
      <c r="A52" s="151">
        <v>21099</v>
      </c>
      <c r="B52" s="148"/>
      <c r="C52" s="124" t="s">
        <v>169</v>
      </c>
      <c r="D52" s="38">
        <f>E52+G52</f>
        <v>201.22</v>
      </c>
      <c r="E52" s="38">
        <v>25.8</v>
      </c>
      <c r="F52" s="38"/>
      <c r="G52" s="38">
        <v>175.42</v>
      </c>
      <c r="H52" s="38"/>
      <c r="I52" s="38"/>
      <c r="J52" s="39"/>
      <c r="K52" s="16"/>
    </row>
    <row r="53" spans="1:11" ht="18" customHeight="1">
      <c r="A53" s="151">
        <v>2109901</v>
      </c>
      <c r="B53" s="148"/>
      <c r="C53" s="124" t="s">
        <v>170</v>
      </c>
      <c r="D53" s="38">
        <f>E53+G53</f>
        <v>201.22</v>
      </c>
      <c r="E53" s="38">
        <f>25.8</f>
        <v>25.8</v>
      </c>
      <c r="F53" s="38"/>
      <c r="G53" s="38">
        <v>175.42</v>
      </c>
      <c r="H53" s="38"/>
      <c r="I53" s="38"/>
      <c r="J53" s="39"/>
      <c r="K53" s="16"/>
    </row>
    <row r="54" spans="1:11" ht="18" customHeight="1">
      <c r="A54" s="151">
        <v>221</v>
      </c>
      <c r="B54" s="148"/>
      <c r="C54" s="124" t="s">
        <v>171</v>
      </c>
      <c r="D54" s="38">
        <f aca="true" t="shared" si="0" ref="D54:E56">12.22+39.37+22.58+23.96</f>
        <v>98.13</v>
      </c>
      <c r="E54" s="38">
        <f t="shared" si="0"/>
        <v>98.13</v>
      </c>
      <c r="F54" s="38"/>
      <c r="G54" s="38"/>
      <c r="H54" s="38"/>
      <c r="I54" s="38"/>
      <c r="J54" s="39"/>
      <c r="K54" s="16"/>
    </row>
    <row r="55" spans="1:11" ht="18" customHeight="1">
      <c r="A55" s="151">
        <v>22102</v>
      </c>
      <c r="B55" s="148"/>
      <c r="C55" s="124" t="s">
        <v>172</v>
      </c>
      <c r="D55" s="38">
        <f t="shared" si="0"/>
        <v>98.13</v>
      </c>
      <c r="E55" s="38">
        <f t="shared" si="0"/>
        <v>98.13</v>
      </c>
      <c r="F55" s="38"/>
      <c r="G55" s="38"/>
      <c r="H55" s="38"/>
      <c r="I55" s="38"/>
      <c r="J55" s="39"/>
      <c r="K55" s="16"/>
    </row>
    <row r="56" spans="1:11" ht="18" customHeight="1" thickBot="1">
      <c r="A56" s="173">
        <v>2210201</v>
      </c>
      <c r="B56" s="173"/>
      <c r="C56" s="105" t="s">
        <v>173</v>
      </c>
      <c r="D56" s="38">
        <f t="shared" si="0"/>
        <v>98.13</v>
      </c>
      <c r="E56" s="38">
        <f t="shared" si="0"/>
        <v>98.13</v>
      </c>
      <c r="F56" s="40"/>
      <c r="G56" s="40"/>
      <c r="H56" s="40"/>
      <c r="I56" s="40"/>
      <c r="J56" s="41"/>
      <c r="K56" s="16"/>
    </row>
    <row r="57" spans="1:10" ht="30.75" customHeight="1">
      <c r="A57" s="152" t="s">
        <v>111</v>
      </c>
      <c r="B57" s="153"/>
      <c r="C57" s="154"/>
      <c r="D57" s="154"/>
      <c r="E57" s="154"/>
      <c r="F57" s="154"/>
      <c r="G57" s="154"/>
      <c r="H57" s="154"/>
      <c r="I57" s="154"/>
      <c r="J57" s="154"/>
    </row>
    <row r="58" ht="14.25">
      <c r="A58" s="17"/>
    </row>
    <row r="59" ht="14.25">
      <c r="A59" s="17"/>
    </row>
  </sheetData>
  <sheetProtection/>
  <mergeCells count="62">
    <mergeCell ref="A55:B55"/>
    <mergeCell ref="A54:B54"/>
    <mergeCell ref="A45:B45"/>
    <mergeCell ref="A46:B46"/>
    <mergeCell ref="A51:B51"/>
    <mergeCell ref="A52:B52"/>
    <mergeCell ref="A53:B53"/>
    <mergeCell ref="A47:B47"/>
    <mergeCell ref="A48:B48"/>
    <mergeCell ref="A49:B49"/>
    <mergeCell ref="A44:B44"/>
    <mergeCell ref="A13:B13"/>
    <mergeCell ref="A14:B14"/>
    <mergeCell ref="A15:B15"/>
    <mergeCell ref="A16:B16"/>
    <mergeCell ref="A25:B25"/>
    <mergeCell ref="A26:B26"/>
    <mergeCell ref="A27:B27"/>
    <mergeCell ref="A37:B37"/>
    <mergeCell ref="A38:B38"/>
    <mergeCell ref="A50:B50"/>
    <mergeCell ref="A56:B56"/>
    <mergeCell ref="H4:H6"/>
    <mergeCell ref="I4:I6"/>
    <mergeCell ref="A5:B6"/>
    <mergeCell ref="C5:C6"/>
    <mergeCell ref="A28:B28"/>
    <mergeCell ref="A31:B31"/>
    <mergeCell ref="A34:B34"/>
    <mergeCell ref="A36:B36"/>
    <mergeCell ref="A17:B17"/>
    <mergeCell ref="A1:J1"/>
    <mergeCell ref="J4:J6"/>
    <mergeCell ref="G4:G6"/>
    <mergeCell ref="A9:B9"/>
    <mergeCell ref="A10:B10"/>
    <mergeCell ref="A11:B11"/>
    <mergeCell ref="A12:B12"/>
    <mergeCell ref="A24:B24"/>
    <mergeCell ref="A20:B20"/>
    <mergeCell ref="A19:B19"/>
    <mergeCell ref="A29:B29"/>
    <mergeCell ref="A21:B21"/>
    <mergeCell ref="A57:J57"/>
    <mergeCell ref="A4:C4"/>
    <mergeCell ref="E4:E6"/>
    <mergeCell ref="A7:C7"/>
    <mergeCell ref="A8:C8"/>
    <mergeCell ref="F4:F6"/>
    <mergeCell ref="D4:D6"/>
    <mergeCell ref="A22:B22"/>
    <mergeCell ref="A23:B23"/>
    <mergeCell ref="A18:B18"/>
    <mergeCell ref="A39:B39"/>
    <mergeCell ref="A43:B43"/>
    <mergeCell ref="A30:B30"/>
    <mergeCell ref="A33:B33"/>
    <mergeCell ref="A32:B32"/>
    <mergeCell ref="A35:B35"/>
    <mergeCell ref="A42:B42"/>
    <mergeCell ref="A41:B41"/>
    <mergeCell ref="A40:B40"/>
  </mergeCells>
  <printOptions horizontalCentered="1"/>
  <pageMargins left="0.35433070866141736" right="0.35433070866141736" top="0.49" bottom="0.34" header="0.5118110236220472" footer="0.35"/>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59"/>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G16" sqref="G16"/>
    </sheetView>
  </sheetViews>
  <sheetFormatPr defaultColWidth="9.00390625" defaultRowHeight="14.25"/>
  <cols>
    <col min="1" max="1" width="5.625" style="11" customWidth="1"/>
    <col min="2" max="2" width="4.75390625" style="11" customWidth="1"/>
    <col min="3" max="3" width="19.75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69" t="s">
        <v>113</v>
      </c>
      <c r="B1" s="169"/>
      <c r="C1" s="169"/>
      <c r="D1" s="169"/>
      <c r="E1" s="169"/>
      <c r="F1" s="169"/>
      <c r="G1" s="169"/>
      <c r="H1" s="169"/>
      <c r="I1" s="169"/>
    </row>
    <row r="2" spans="1:9" ht="14.25">
      <c r="A2" s="10"/>
      <c r="B2" s="10"/>
      <c r="C2" s="10"/>
      <c r="D2" s="10"/>
      <c r="E2" s="10"/>
      <c r="F2" s="10"/>
      <c r="G2" s="10"/>
      <c r="H2" s="10"/>
      <c r="I2" s="49" t="s">
        <v>59</v>
      </c>
    </row>
    <row r="3" spans="1:9" ht="15" thickBot="1">
      <c r="A3" s="6" t="s">
        <v>137</v>
      </c>
      <c r="B3" s="10"/>
      <c r="C3" s="10"/>
      <c r="D3" s="10"/>
      <c r="E3" s="10"/>
      <c r="F3" s="12"/>
      <c r="G3" s="10"/>
      <c r="H3" s="10"/>
      <c r="I3" s="49" t="s">
        <v>55</v>
      </c>
    </row>
    <row r="4" spans="1:10" s="14" customFormat="1" ht="22.5" customHeight="1">
      <c r="A4" s="155" t="s">
        <v>37</v>
      </c>
      <c r="B4" s="156"/>
      <c r="C4" s="156"/>
      <c r="D4" s="165" t="s">
        <v>31</v>
      </c>
      <c r="E4" s="165" t="s">
        <v>44</v>
      </c>
      <c r="F4" s="179" t="s">
        <v>45</v>
      </c>
      <c r="G4" s="179" t="s">
        <v>46</v>
      </c>
      <c r="H4" s="182" t="s">
        <v>47</v>
      </c>
      <c r="I4" s="183" t="s">
        <v>48</v>
      </c>
      <c r="J4" s="13"/>
    </row>
    <row r="5" spans="1:10" s="14" customFormat="1" ht="22.5" customHeight="1">
      <c r="A5" s="174" t="s">
        <v>130</v>
      </c>
      <c r="B5" s="175"/>
      <c r="C5" s="178" t="s">
        <v>42</v>
      </c>
      <c r="D5" s="166"/>
      <c r="E5" s="166"/>
      <c r="F5" s="180"/>
      <c r="G5" s="180"/>
      <c r="H5" s="180"/>
      <c r="I5" s="184"/>
      <c r="J5" s="13"/>
    </row>
    <row r="6" spans="1:10" s="14" customFormat="1" ht="22.5" customHeight="1">
      <c r="A6" s="176"/>
      <c r="B6" s="177"/>
      <c r="C6" s="167"/>
      <c r="D6" s="167"/>
      <c r="E6" s="167"/>
      <c r="F6" s="181"/>
      <c r="G6" s="181"/>
      <c r="H6" s="181"/>
      <c r="I6" s="185"/>
      <c r="J6" s="13"/>
    </row>
    <row r="7" spans="1:10" s="22" customFormat="1" ht="18" customHeight="1">
      <c r="A7" s="186" t="s">
        <v>43</v>
      </c>
      <c r="B7" s="187"/>
      <c r="C7" s="188"/>
      <c r="D7" s="18" t="s">
        <v>6</v>
      </c>
      <c r="E7" s="18" t="s">
        <v>7</v>
      </c>
      <c r="F7" s="18" t="s">
        <v>8</v>
      </c>
      <c r="G7" s="19" t="s">
        <v>49</v>
      </c>
      <c r="H7" s="19" t="s">
        <v>50</v>
      </c>
      <c r="I7" s="20" t="s">
        <v>51</v>
      </c>
      <c r="J7" s="21"/>
    </row>
    <row r="8" spans="1:10" ht="18" customHeight="1">
      <c r="A8" s="140" t="s">
        <v>36</v>
      </c>
      <c r="B8" s="163"/>
      <c r="C8" s="164"/>
      <c r="D8" s="38">
        <f>D9+D12+D15+D21+D53</f>
        <v>3248.7000000000007</v>
      </c>
      <c r="E8" s="38">
        <f>E9+E12+E15+E21+E53</f>
        <v>1836.37</v>
      </c>
      <c r="F8" s="38">
        <f>F9+F12+F15+F21+F53</f>
        <v>1412.3300000000002</v>
      </c>
      <c r="G8" s="38"/>
      <c r="H8" s="38"/>
      <c r="I8" s="39"/>
      <c r="J8" s="16"/>
    </row>
    <row r="9" spans="1:10" ht="18" customHeight="1">
      <c r="A9" s="151">
        <v>201</v>
      </c>
      <c r="B9" s="148"/>
      <c r="C9" s="124" t="s">
        <v>138</v>
      </c>
      <c r="D9" s="38">
        <f>SUM(E9:F9)</f>
        <v>4.84</v>
      </c>
      <c r="E9" s="38"/>
      <c r="F9" s="38">
        <v>4.84</v>
      </c>
      <c r="G9" s="38"/>
      <c r="H9" s="38"/>
      <c r="I9" s="39"/>
      <c r="J9" s="16"/>
    </row>
    <row r="10" spans="1:10" ht="18" customHeight="1">
      <c r="A10" s="151">
        <v>20104</v>
      </c>
      <c r="B10" s="148"/>
      <c r="C10" s="124" t="s">
        <v>139</v>
      </c>
      <c r="D10" s="38">
        <f aca="true" t="shared" si="0" ref="D10:D55">SUM(E10:F10)</f>
        <v>4.84</v>
      </c>
      <c r="E10" s="38"/>
      <c r="F10" s="38">
        <v>4.84</v>
      </c>
      <c r="G10" s="38"/>
      <c r="H10" s="38"/>
      <c r="I10" s="39"/>
      <c r="J10" s="16"/>
    </row>
    <row r="11" spans="1:10" ht="18" customHeight="1">
      <c r="A11" s="151">
        <v>2010402</v>
      </c>
      <c r="B11" s="148"/>
      <c r="C11" s="124" t="s">
        <v>140</v>
      </c>
      <c r="D11" s="38">
        <f t="shared" si="0"/>
        <v>4.84</v>
      </c>
      <c r="E11" s="38"/>
      <c r="F11" s="38">
        <v>4.84</v>
      </c>
      <c r="G11" s="38"/>
      <c r="H11" s="38"/>
      <c r="I11" s="39"/>
      <c r="J11" s="16"/>
    </row>
    <row r="12" spans="1:10" ht="18" customHeight="1">
      <c r="A12" s="151">
        <v>205</v>
      </c>
      <c r="B12" s="148"/>
      <c r="C12" s="124" t="s">
        <v>141</v>
      </c>
      <c r="D12" s="38">
        <f t="shared" si="0"/>
        <v>2.43</v>
      </c>
      <c r="E12" s="38"/>
      <c r="F12" s="38">
        <v>2.43</v>
      </c>
      <c r="G12" s="38"/>
      <c r="H12" s="38"/>
      <c r="I12" s="39"/>
      <c r="J12" s="16"/>
    </row>
    <row r="13" spans="1:10" ht="18" customHeight="1">
      <c r="A13" s="151">
        <v>20508</v>
      </c>
      <c r="B13" s="148"/>
      <c r="C13" s="124" t="s">
        <v>142</v>
      </c>
      <c r="D13" s="38">
        <f t="shared" si="0"/>
        <v>2.43</v>
      </c>
      <c r="E13" s="38"/>
      <c r="F13" s="38">
        <v>2.43</v>
      </c>
      <c r="G13" s="38"/>
      <c r="H13" s="38"/>
      <c r="I13" s="39"/>
      <c r="J13" s="16"/>
    </row>
    <row r="14" spans="1:10" ht="18" customHeight="1">
      <c r="A14" s="151">
        <v>2050803</v>
      </c>
      <c r="B14" s="148"/>
      <c r="C14" s="124" t="s">
        <v>143</v>
      </c>
      <c r="D14" s="38">
        <f t="shared" si="0"/>
        <v>2.43</v>
      </c>
      <c r="E14" s="38"/>
      <c r="F14" s="38">
        <v>2.43</v>
      </c>
      <c r="G14" s="38"/>
      <c r="H14" s="38"/>
      <c r="I14" s="39"/>
      <c r="J14" s="16"/>
    </row>
    <row r="15" spans="1:10" ht="18" customHeight="1">
      <c r="A15" s="151">
        <v>208</v>
      </c>
      <c r="B15" s="148"/>
      <c r="C15" s="124" t="s">
        <v>144</v>
      </c>
      <c r="D15" s="38">
        <f t="shared" si="0"/>
        <v>234.28</v>
      </c>
      <c r="E15" s="38">
        <f>E16+E19</f>
        <v>234.28</v>
      </c>
      <c r="F15" s="38"/>
      <c r="G15" s="38"/>
      <c r="H15" s="38"/>
      <c r="I15" s="39"/>
      <c r="J15" s="16"/>
    </row>
    <row r="16" spans="1:10" ht="18" customHeight="1">
      <c r="A16" s="151">
        <v>20805</v>
      </c>
      <c r="B16" s="148"/>
      <c r="C16" s="124" t="s">
        <v>145</v>
      </c>
      <c r="D16" s="38">
        <f t="shared" si="0"/>
        <v>234.03</v>
      </c>
      <c r="E16" s="38">
        <f>SUM(E17:E18)</f>
        <v>234.03</v>
      </c>
      <c r="F16" s="38"/>
      <c r="G16" s="38"/>
      <c r="H16" s="38"/>
      <c r="I16" s="39"/>
      <c r="J16" s="16"/>
    </row>
    <row r="17" spans="1:10" ht="18" customHeight="1">
      <c r="A17" s="151">
        <v>2080501</v>
      </c>
      <c r="B17" s="148"/>
      <c r="C17" s="124" t="s">
        <v>146</v>
      </c>
      <c r="D17" s="38">
        <f t="shared" si="0"/>
        <v>164.64</v>
      </c>
      <c r="E17" s="38">
        <f>16.38+148.26</f>
        <v>164.64</v>
      </c>
      <c r="F17" s="38"/>
      <c r="G17" s="38"/>
      <c r="H17" s="38"/>
      <c r="I17" s="39"/>
      <c r="J17" s="16"/>
    </row>
    <row r="18" spans="1:10" ht="18" customHeight="1">
      <c r="A18" s="151">
        <v>2080502</v>
      </c>
      <c r="B18" s="148"/>
      <c r="C18" s="124" t="s">
        <v>147</v>
      </c>
      <c r="D18" s="38">
        <f t="shared" si="0"/>
        <v>69.39000000000001</v>
      </c>
      <c r="E18" s="38">
        <f>4.96+11.54+47.71+5.18</f>
        <v>69.39000000000001</v>
      </c>
      <c r="F18" s="38"/>
      <c r="G18" s="38"/>
      <c r="H18" s="38"/>
      <c r="I18" s="39"/>
      <c r="J18" s="16"/>
    </row>
    <row r="19" spans="1:10" ht="18" customHeight="1">
      <c r="A19" s="147" t="s">
        <v>177</v>
      </c>
      <c r="B19" s="168"/>
      <c r="C19" s="123" t="s">
        <v>178</v>
      </c>
      <c r="D19" s="38">
        <v>0.25</v>
      </c>
      <c r="E19" s="38">
        <v>0.25</v>
      </c>
      <c r="F19" s="38"/>
      <c r="G19" s="38"/>
      <c r="H19" s="38"/>
      <c r="I19" s="39"/>
      <c r="J19" s="16"/>
    </row>
    <row r="20" spans="1:10" ht="18" customHeight="1">
      <c r="A20" s="147" t="s">
        <v>175</v>
      </c>
      <c r="B20" s="168"/>
      <c r="C20" s="123" t="s">
        <v>176</v>
      </c>
      <c r="D20" s="38">
        <v>0.25</v>
      </c>
      <c r="E20" s="38">
        <v>0.25</v>
      </c>
      <c r="F20" s="38"/>
      <c r="G20" s="38"/>
      <c r="H20" s="38"/>
      <c r="I20" s="39"/>
      <c r="J20" s="16"/>
    </row>
    <row r="21" spans="1:10" ht="18" customHeight="1">
      <c r="A21" s="151">
        <v>210</v>
      </c>
      <c r="B21" s="148"/>
      <c r="C21" s="124" t="s">
        <v>148</v>
      </c>
      <c r="D21" s="38">
        <f t="shared" si="0"/>
        <v>2909.0200000000004</v>
      </c>
      <c r="E21" s="38">
        <f>E22+E26+E28+E37+E40+E51</f>
        <v>1503.96</v>
      </c>
      <c r="F21" s="38">
        <f>F22+F26+F28+F37+F40+F51</f>
        <v>1405.0600000000002</v>
      </c>
      <c r="G21" s="38"/>
      <c r="H21" s="38"/>
      <c r="I21" s="39"/>
      <c r="J21" s="16"/>
    </row>
    <row r="22" spans="1:10" ht="18" customHeight="1">
      <c r="A22" s="151">
        <v>21001</v>
      </c>
      <c r="B22" s="148"/>
      <c r="C22" s="124" t="s">
        <v>149</v>
      </c>
      <c r="D22" s="38">
        <f t="shared" si="0"/>
        <v>297.47</v>
      </c>
      <c r="E22" s="38">
        <f>SUM(E23:E25)</f>
        <v>269.49</v>
      </c>
      <c r="F22" s="38">
        <f>SUM(F23:F25)</f>
        <v>27.98</v>
      </c>
      <c r="G22" s="38"/>
      <c r="H22" s="38"/>
      <c r="I22" s="39"/>
      <c r="J22" s="16"/>
    </row>
    <row r="23" spans="1:10" ht="18" customHeight="1">
      <c r="A23" s="151">
        <v>2100101</v>
      </c>
      <c r="B23" s="148"/>
      <c r="C23" s="124" t="s">
        <v>150</v>
      </c>
      <c r="D23" s="38">
        <f t="shared" si="0"/>
        <v>256.66</v>
      </c>
      <c r="E23" s="38">
        <v>256.66</v>
      </c>
      <c r="F23" s="38"/>
      <c r="G23" s="38"/>
      <c r="H23" s="38"/>
      <c r="I23" s="39"/>
      <c r="J23" s="16"/>
    </row>
    <row r="24" spans="1:10" ht="18" customHeight="1">
      <c r="A24" s="151">
        <v>2100102</v>
      </c>
      <c r="B24" s="148"/>
      <c r="C24" s="124" t="s">
        <v>140</v>
      </c>
      <c r="D24" s="38">
        <f t="shared" si="0"/>
        <v>12.83</v>
      </c>
      <c r="E24" s="38">
        <v>12.83</v>
      </c>
      <c r="F24" s="38"/>
      <c r="G24" s="38"/>
      <c r="H24" s="38"/>
      <c r="I24" s="39"/>
      <c r="J24" s="16"/>
    </row>
    <row r="25" spans="1:10" ht="18" customHeight="1">
      <c r="A25" s="151">
        <v>2100199</v>
      </c>
      <c r="B25" s="148"/>
      <c r="C25" s="124" t="s">
        <v>151</v>
      </c>
      <c r="D25" s="38">
        <f t="shared" si="0"/>
        <v>27.98</v>
      </c>
      <c r="E25" s="38"/>
      <c r="F25" s="38">
        <v>27.98</v>
      </c>
      <c r="G25" s="38"/>
      <c r="H25" s="38"/>
      <c r="I25" s="39"/>
      <c r="J25" s="16"/>
    </row>
    <row r="26" spans="1:10" ht="18" customHeight="1">
      <c r="A26" s="151">
        <v>21002</v>
      </c>
      <c r="B26" s="148"/>
      <c r="C26" s="124" t="s">
        <v>152</v>
      </c>
      <c r="D26" s="38">
        <f t="shared" si="0"/>
        <v>7.68</v>
      </c>
      <c r="E26" s="38"/>
      <c r="F26" s="38">
        <v>7.68</v>
      </c>
      <c r="G26" s="38"/>
      <c r="H26" s="38"/>
      <c r="I26" s="39"/>
      <c r="J26" s="16"/>
    </row>
    <row r="27" spans="1:10" ht="18" customHeight="1">
      <c r="A27" s="151">
        <v>2100299</v>
      </c>
      <c r="B27" s="148"/>
      <c r="C27" s="124" t="s">
        <v>153</v>
      </c>
      <c r="D27" s="38">
        <f t="shared" si="0"/>
        <v>7.68</v>
      </c>
      <c r="E27" s="38"/>
      <c r="F27" s="38">
        <v>7.68</v>
      </c>
      <c r="G27" s="38"/>
      <c r="H27" s="38"/>
      <c r="I27" s="39"/>
      <c r="J27" s="16"/>
    </row>
    <row r="28" spans="1:10" ht="18" customHeight="1">
      <c r="A28" s="151">
        <v>21004</v>
      </c>
      <c r="B28" s="148"/>
      <c r="C28" s="124" t="s">
        <v>154</v>
      </c>
      <c r="D28" s="38">
        <f t="shared" si="0"/>
        <v>1791.16</v>
      </c>
      <c r="E28" s="38">
        <f>SUM(E29:E36)</f>
        <v>868.76</v>
      </c>
      <c r="F28" s="38">
        <f>SUM(F29:F36)</f>
        <v>922.4000000000001</v>
      </c>
      <c r="G28" s="38"/>
      <c r="H28" s="38"/>
      <c r="I28" s="39"/>
      <c r="J28" s="16"/>
    </row>
    <row r="29" spans="1:10" ht="18" customHeight="1">
      <c r="A29" s="147" t="s">
        <v>179</v>
      </c>
      <c r="B29" s="148"/>
      <c r="C29" s="123" t="s">
        <v>184</v>
      </c>
      <c r="D29" s="38">
        <f t="shared" si="0"/>
        <v>1349.5900000000001</v>
      </c>
      <c r="E29" s="38">
        <v>644.96</v>
      </c>
      <c r="F29" s="38">
        <v>704.63</v>
      </c>
      <c r="G29" s="38"/>
      <c r="H29" s="38"/>
      <c r="I29" s="39"/>
      <c r="J29" s="16"/>
    </row>
    <row r="30" spans="1:10" ht="18" customHeight="1">
      <c r="A30" s="149" t="s">
        <v>180</v>
      </c>
      <c r="B30" s="150"/>
      <c r="C30" s="123" t="s">
        <v>185</v>
      </c>
      <c r="D30" s="38">
        <f t="shared" si="0"/>
        <v>286.89</v>
      </c>
      <c r="E30" s="38">
        <v>223.8</v>
      </c>
      <c r="F30" s="38">
        <f>0.09+63</f>
        <v>63.09</v>
      </c>
      <c r="G30" s="38"/>
      <c r="H30" s="38"/>
      <c r="I30" s="39"/>
      <c r="J30" s="16"/>
    </row>
    <row r="31" spans="1:10" ht="18" customHeight="1">
      <c r="A31" s="151">
        <v>2100406</v>
      </c>
      <c r="B31" s="148"/>
      <c r="C31" s="124" t="s">
        <v>155</v>
      </c>
      <c r="D31" s="38">
        <f t="shared" si="0"/>
        <v>4</v>
      </c>
      <c r="E31" s="38"/>
      <c r="F31" s="38">
        <v>4</v>
      </c>
      <c r="G31" s="38"/>
      <c r="H31" s="38"/>
      <c r="I31" s="39"/>
      <c r="J31" s="16"/>
    </row>
    <row r="32" spans="1:10" ht="18" customHeight="1">
      <c r="A32" s="147" t="s">
        <v>181</v>
      </c>
      <c r="B32" s="148"/>
      <c r="C32" s="123" t="s">
        <v>187</v>
      </c>
      <c r="D32" s="38">
        <f t="shared" si="0"/>
        <v>9.85</v>
      </c>
      <c r="E32" s="38"/>
      <c r="F32" s="38">
        <v>9.85</v>
      </c>
      <c r="G32" s="38"/>
      <c r="H32" s="38"/>
      <c r="I32" s="39"/>
      <c r="J32" s="16"/>
    </row>
    <row r="33" spans="1:10" ht="18" customHeight="1">
      <c r="A33" s="147" t="s">
        <v>182</v>
      </c>
      <c r="B33" s="148"/>
      <c r="C33" s="123" t="s">
        <v>188</v>
      </c>
      <c r="D33" s="38">
        <f t="shared" si="0"/>
        <v>7.84</v>
      </c>
      <c r="E33" s="38"/>
      <c r="F33" s="38">
        <v>7.84</v>
      </c>
      <c r="G33" s="38"/>
      <c r="H33" s="38"/>
      <c r="I33" s="39"/>
      <c r="J33" s="16"/>
    </row>
    <row r="34" spans="1:10" ht="18" customHeight="1">
      <c r="A34" s="151">
        <v>2100409</v>
      </c>
      <c r="B34" s="148"/>
      <c r="C34" s="124" t="s">
        <v>156</v>
      </c>
      <c r="D34" s="38">
        <f t="shared" si="0"/>
        <v>107.83</v>
      </c>
      <c r="E34" s="38"/>
      <c r="F34" s="38">
        <f>58.03+49.8</f>
        <v>107.83</v>
      </c>
      <c r="G34" s="38"/>
      <c r="H34" s="38"/>
      <c r="I34" s="39"/>
      <c r="J34" s="16"/>
    </row>
    <row r="35" spans="1:10" ht="18" customHeight="1">
      <c r="A35" s="147" t="s">
        <v>183</v>
      </c>
      <c r="B35" s="148"/>
      <c r="C35" s="123" t="s">
        <v>189</v>
      </c>
      <c r="D35" s="38">
        <f t="shared" si="0"/>
        <v>5</v>
      </c>
      <c r="E35" s="38"/>
      <c r="F35" s="38">
        <v>5</v>
      </c>
      <c r="G35" s="38"/>
      <c r="H35" s="38"/>
      <c r="I35" s="39"/>
      <c r="J35" s="16"/>
    </row>
    <row r="36" spans="1:10" ht="18" customHeight="1">
      <c r="A36" s="151">
        <v>2100499</v>
      </c>
      <c r="B36" s="148"/>
      <c r="C36" s="124" t="s">
        <v>157</v>
      </c>
      <c r="D36" s="38">
        <f t="shared" si="0"/>
        <v>20.16</v>
      </c>
      <c r="E36" s="38"/>
      <c r="F36" s="38">
        <f>4.02+16.14</f>
        <v>20.16</v>
      </c>
      <c r="G36" s="38"/>
      <c r="H36" s="38"/>
      <c r="I36" s="39"/>
      <c r="J36" s="16"/>
    </row>
    <row r="37" spans="1:10" ht="18" customHeight="1">
      <c r="A37" s="151">
        <v>21005</v>
      </c>
      <c r="B37" s="148"/>
      <c r="C37" s="124" t="s">
        <v>158</v>
      </c>
      <c r="D37" s="38">
        <f t="shared" si="0"/>
        <v>60.81999999999999</v>
      </c>
      <c r="E37" s="38">
        <f>SUM(E38:E39)</f>
        <v>60.81999999999999</v>
      </c>
      <c r="F37" s="38"/>
      <c r="G37" s="38"/>
      <c r="H37" s="38"/>
      <c r="I37" s="39"/>
      <c r="J37" s="16"/>
    </row>
    <row r="38" spans="1:10" ht="18" customHeight="1">
      <c r="A38" s="151">
        <v>2100501</v>
      </c>
      <c r="B38" s="148"/>
      <c r="C38" s="124" t="s">
        <v>159</v>
      </c>
      <c r="D38" s="38">
        <f t="shared" si="0"/>
        <v>22.52</v>
      </c>
      <c r="E38" s="38">
        <v>22.52</v>
      </c>
      <c r="F38" s="38"/>
      <c r="G38" s="38"/>
      <c r="H38" s="38"/>
      <c r="I38" s="39"/>
      <c r="J38" s="16"/>
    </row>
    <row r="39" spans="1:10" ht="18" customHeight="1">
      <c r="A39" s="147" t="s">
        <v>190</v>
      </c>
      <c r="B39" s="148"/>
      <c r="C39" s="123" t="s">
        <v>191</v>
      </c>
      <c r="D39" s="38">
        <f t="shared" si="0"/>
        <v>38.3</v>
      </c>
      <c r="E39" s="38">
        <f>8.94+19.96+9.4</f>
        <v>38.3</v>
      </c>
      <c r="F39" s="38"/>
      <c r="G39" s="38"/>
      <c r="H39" s="38"/>
      <c r="I39" s="39"/>
      <c r="J39" s="16"/>
    </row>
    <row r="40" spans="1:10" ht="18" customHeight="1">
      <c r="A40" s="151">
        <v>21007</v>
      </c>
      <c r="B40" s="148"/>
      <c r="C40" s="124" t="s">
        <v>160</v>
      </c>
      <c r="D40" s="38">
        <f t="shared" si="0"/>
        <v>550.6700000000001</v>
      </c>
      <c r="E40" s="38">
        <f>SUM(E41:E50)</f>
        <v>304.89</v>
      </c>
      <c r="F40" s="38">
        <f>SUM(F41:F50)</f>
        <v>245.78000000000003</v>
      </c>
      <c r="G40" s="38"/>
      <c r="H40" s="38"/>
      <c r="I40" s="39"/>
      <c r="J40" s="16"/>
    </row>
    <row r="41" spans="1:10" ht="18" customHeight="1">
      <c r="A41" s="151">
        <v>2100701</v>
      </c>
      <c r="B41" s="148"/>
      <c r="C41" s="124" t="s">
        <v>150</v>
      </c>
      <c r="D41" s="38">
        <f t="shared" si="0"/>
        <v>61.62</v>
      </c>
      <c r="E41" s="38">
        <v>61.62</v>
      </c>
      <c r="F41" s="38"/>
      <c r="G41" s="38"/>
      <c r="H41" s="38"/>
      <c r="I41" s="39"/>
      <c r="J41" s="16"/>
    </row>
    <row r="42" spans="1:10" ht="18" customHeight="1">
      <c r="A42" s="151">
        <v>2100702</v>
      </c>
      <c r="B42" s="148"/>
      <c r="C42" s="124" t="s">
        <v>140</v>
      </c>
      <c r="D42" s="38">
        <f t="shared" si="0"/>
        <v>28.21</v>
      </c>
      <c r="E42" s="38">
        <v>28.21</v>
      </c>
      <c r="F42" s="38"/>
      <c r="G42" s="38"/>
      <c r="H42" s="38"/>
      <c r="I42" s="39"/>
      <c r="J42" s="16"/>
    </row>
    <row r="43" spans="1:10" ht="18" customHeight="1">
      <c r="A43" s="149" t="s">
        <v>192</v>
      </c>
      <c r="B43" s="150"/>
      <c r="C43" s="123" t="s">
        <v>193</v>
      </c>
      <c r="D43" s="38">
        <f t="shared" si="0"/>
        <v>129.41</v>
      </c>
      <c r="E43" s="38">
        <v>129.41</v>
      </c>
      <c r="F43" s="38"/>
      <c r="G43" s="38"/>
      <c r="H43" s="38"/>
      <c r="I43" s="39"/>
      <c r="J43" s="16"/>
    </row>
    <row r="44" spans="1:10" ht="18" customHeight="1">
      <c r="A44" s="151">
        <v>2100705</v>
      </c>
      <c r="B44" s="148"/>
      <c r="C44" s="124" t="s">
        <v>161</v>
      </c>
      <c r="D44" s="38">
        <f t="shared" si="0"/>
        <v>18.25</v>
      </c>
      <c r="E44" s="38">
        <f>3.3+5.07+3.68+6.2</f>
        <v>18.25</v>
      </c>
      <c r="F44" s="38"/>
      <c r="G44" s="38"/>
      <c r="H44" s="38"/>
      <c r="I44" s="39"/>
      <c r="J44" s="16"/>
    </row>
    <row r="45" spans="1:10" ht="18" customHeight="1">
      <c r="A45" s="151">
        <v>2100708</v>
      </c>
      <c r="B45" s="148"/>
      <c r="C45" s="124" t="s">
        <v>163</v>
      </c>
      <c r="D45" s="38">
        <f t="shared" si="0"/>
        <v>6.489999999999999</v>
      </c>
      <c r="E45" s="38"/>
      <c r="F45" s="38">
        <f>5.64+0.85</f>
        <v>6.489999999999999</v>
      </c>
      <c r="G45" s="38"/>
      <c r="H45" s="38"/>
      <c r="I45" s="39"/>
      <c r="J45" s="16"/>
    </row>
    <row r="46" spans="1:10" ht="18" customHeight="1">
      <c r="A46" s="151">
        <v>2100709</v>
      </c>
      <c r="B46" s="148"/>
      <c r="C46" s="124" t="s">
        <v>164</v>
      </c>
      <c r="D46" s="38">
        <f t="shared" si="0"/>
        <v>57.81</v>
      </c>
      <c r="E46" s="38"/>
      <c r="F46" s="38">
        <f>57.45+0.36</f>
        <v>57.81</v>
      </c>
      <c r="G46" s="38"/>
      <c r="H46" s="38"/>
      <c r="I46" s="39"/>
      <c r="J46" s="16"/>
    </row>
    <row r="47" spans="1:10" ht="18" customHeight="1">
      <c r="A47" s="151">
        <v>2100711</v>
      </c>
      <c r="B47" s="148"/>
      <c r="C47" s="124" t="s">
        <v>165</v>
      </c>
      <c r="D47" s="38">
        <f t="shared" si="0"/>
        <v>12.79</v>
      </c>
      <c r="E47" s="38"/>
      <c r="F47" s="38">
        <v>12.79</v>
      </c>
      <c r="G47" s="38"/>
      <c r="H47" s="38"/>
      <c r="I47" s="39"/>
      <c r="J47" s="16"/>
    </row>
    <row r="48" spans="1:10" ht="18" customHeight="1">
      <c r="A48" s="147">
        <v>2100713</v>
      </c>
      <c r="B48" s="168"/>
      <c r="C48" s="106" t="s">
        <v>166</v>
      </c>
      <c r="D48" s="38">
        <f t="shared" si="0"/>
        <v>7.69</v>
      </c>
      <c r="E48" s="38"/>
      <c r="F48" s="38">
        <v>7.69</v>
      </c>
      <c r="G48" s="38"/>
      <c r="H48" s="38"/>
      <c r="I48" s="39"/>
      <c r="J48" s="16"/>
    </row>
    <row r="49" spans="1:10" ht="18" customHeight="1">
      <c r="A49" s="147">
        <v>2100714</v>
      </c>
      <c r="B49" s="168"/>
      <c r="C49" s="106" t="s">
        <v>167</v>
      </c>
      <c r="D49" s="38">
        <f t="shared" si="0"/>
        <v>5.7</v>
      </c>
      <c r="E49" s="38"/>
      <c r="F49" s="38">
        <v>5.7</v>
      </c>
      <c r="G49" s="38"/>
      <c r="H49" s="38"/>
      <c r="I49" s="39"/>
      <c r="J49" s="16"/>
    </row>
    <row r="50" spans="1:10" ht="18" customHeight="1">
      <c r="A50" s="147">
        <v>2100799</v>
      </c>
      <c r="B50" s="168"/>
      <c r="C50" s="106" t="s">
        <v>168</v>
      </c>
      <c r="D50" s="38">
        <f t="shared" si="0"/>
        <v>222.70000000000002</v>
      </c>
      <c r="E50" s="38">
        <v>67.4</v>
      </c>
      <c r="F50" s="38">
        <f>55.86+99.44</f>
        <v>155.3</v>
      </c>
      <c r="G50" s="38"/>
      <c r="H50" s="38"/>
      <c r="I50" s="39"/>
      <c r="J50" s="16"/>
    </row>
    <row r="51" spans="1:10" ht="18" customHeight="1">
      <c r="A51" s="147">
        <v>21099</v>
      </c>
      <c r="B51" s="168"/>
      <c r="C51" s="106" t="s">
        <v>169</v>
      </c>
      <c r="D51" s="38">
        <f t="shared" si="0"/>
        <v>201.22</v>
      </c>
      <c r="E51" s="38"/>
      <c r="F51" s="38">
        <f>F52</f>
        <v>201.22</v>
      </c>
      <c r="G51" s="38"/>
      <c r="H51" s="38"/>
      <c r="I51" s="39"/>
      <c r="J51" s="16"/>
    </row>
    <row r="52" spans="1:10" ht="18" customHeight="1">
      <c r="A52" s="147">
        <v>2109901</v>
      </c>
      <c r="B52" s="168"/>
      <c r="C52" s="106" t="s">
        <v>170</v>
      </c>
      <c r="D52" s="38">
        <f t="shared" si="0"/>
        <v>201.22</v>
      </c>
      <c r="E52" s="38"/>
      <c r="F52" s="38">
        <f>175.42+25.8</f>
        <v>201.22</v>
      </c>
      <c r="G52" s="38"/>
      <c r="H52" s="38"/>
      <c r="I52" s="39"/>
      <c r="J52" s="16"/>
    </row>
    <row r="53" spans="1:10" ht="18" customHeight="1">
      <c r="A53" s="147">
        <v>221</v>
      </c>
      <c r="B53" s="168"/>
      <c r="C53" s="106" t="s">
        <v>171</v>
      </c>
      <c r="D53" s="38">
        <f t="shared" si="0"/>
        <v>98.13</v>
      </c>
      <c r="E53" s="38">
        <f>23.96+12.22+39.37+22.58</f>
        <v>98.13</v>
      </c>
      <c r="F53" s="38"/>
      <c r="G53" s="38"/>
      <c r="H53" s="38"/>
      <c r="I53" s="39"/>
      <c r="J53" s="16"/>
    </row>
    <row r="54" spans="1:10" ht="18" customHeight="1">
      <c r="A54" s="147">
        <v>22102</v>
      </c>
      <c r="B54" s="168"/>
      <c r="C54" s="106" t="s">
        <v>172</v>
      </c>
      <c r="D54" s="38">
        <f t="shared" si="0"/>
        <v>98.13</v>
      </c>
      <c r="E54" s="38">
        <f>23.96+12.22+39.37+22.58</f>
        <v>98.13</v>
      </c>
      <c r="F54" s="38"/>
      <c r="G54" s="38"/>
      <c r="H54" s="38"/>
      <c r="I54" s="39"/>
      <c r="J54" s="16"/>
    </row>
    <row r="55" spans="1:10" ht="18" customHeight="1" thickBot="1">
      <c r="A55" s="147">
        <v>2210201</v>
      </c>
      <c r="B55" s="168"/>
      <c r="C55" s="105" t="s">
        <v>173</v>
      </c>
      <c r="D55" s="38">
        <f t="shared" si="0"/>
        <v>98.13</v>
      </c>
      <c r="E55" s="38">
        <f>23.96+12.22+39.37+22.58</f>
        <v>98.13</v>
      </c>
      <c r="F55" s="40"/>
      <c r="G55" s="40"/>
      <c r="H55" s="40"/>
      <c r="I55" s="41"/>
      <c r="J55" s="16"/>
    </row>
    <row r="56" spans="1:9" ht="31.5" customHeight="1">
      <c r="A56" s="152" t="s">
        <v>112</v>
      </c>
      <c r="B56" s="153"/>
      <c r="C56" s="154"/>
      <c r="D56" s="154"/>
      <c r="E56" s="154"/>
      <c r="F56" s="154"/>
      <c r="G56" s="154"/>
      <c r="H56" s="154"/>
      <c r="I56" s="154"/>
    </row>
    <row r="57" ht="14.25">
      <c r="A57" s="23"/>
    </row>
    <row r="58" ht="14.25">
      <c r="A58" s="24"/>
    </row>
    <row r="59" ht="14.25">
      <c r="A59" s="24"/>
    </row>
  </sheetData>
  <sheetProtection/>
  <mergeCells count="60">
    <mergeCell ref="A47:B47"/>
    <mergeCell ref="A51:B51"/>
    <mergeCell ref="A52:B52"/>
    <mergeCell ref="A42:B42"/>
    <mergeCell ref="A44:B44"/>
    <mergeCell ref="A45:B45"/>
    <mergeCell ref="A46:B46"/>
    <mergeCell ref="A43:B43"/>
    <mergeCell ref="A37:B37"/>
    <mergeCell ref="A38:B38"/>
    <mergeCell ref="A40:B40"/>
    <mergeCell ref="A41:B41"/>
    <mergeCell ref="A39:B39"/>
    <mergeCell ref="A28:B28"/>
    <mergeCell ref="A31:B31"/>
    <mergeCell ref="A34:B34"/>
    <mergeCell ref="A36:B36"/>
    <mergeCell ref="A32:B32"/>
    <mergeCell ref="A33:B33"/>
    <mergeCell ref="A29:B29"/>
    <mergeCell ref="A30:B30"/>
    <mergeCell ref="A35:B35"/>
    <mergeCell ref="A24:B24"/>
    <mergeCell ref="A25:B25"/>
    <mergeCell ref="A26:B26"/>
    <mergeCell ref="A27:B27"/>
    <mergeCell ref="A18:B18"/>
    <mergeCell ref="A21:B21"/>
    <mergeCell ref="A22:B22"/>
    <mergeCell ref="A23:B23"/>
    <mergeCell ref="A19:B19"/>
    <mergeCell ref="A20:B20"/>
    <mergeCell ref="A14:B14"/>
    <mergeCell ref="A15:B15"/>
    <mergeCell ref="A16:B16"/>
    <mergeCell ref="A17:B17"/>
    <mergeCell ref="A10:B10"/>
    <mergeCell ref="A11:B11"/>
    <mergeCell ref="A12:B12"/>
    <mergeCell ref="A13:B13"/>
    <mergeCell ref="A55:B55"/>
    <mergeCell ref="E4:E6"/>
    <mergeCell ref="F4:F6"/>
    <mergeCell ref="A48:B48"/>
    <mergeCell ref="A49:B49"/>
    <mergeCell ref="A50:B50"/>
    <mergeCell ref="A53:B53"/>
    <mergeCell ref="A7:C7"/>
    <mergeCell ref="A8:C8"/>
    <mergeCell ref="A9:B9"/>
    <mergeCell ref="A56:I56"/>
    <mergeCell ref="A1:I1"/>
    <mergeCell ref="G4:G6"/>
    <mergeCell ref="H4:H6"/>
    <mergeCell ref="I4:I6"/>
    <mergeCell ref="A5:B6"/>
    <mergeCell ref="C5:C6"/>
    <mergeCell ref="A4:C4"/>
    <mergeCell ref="D4:D6"/>
    <mergeCell ref="A54:B54"/>
  </mergeCells>
  <printOptions horizontalCentered="1"/>
  <pageMargins left="0.35433070866141736" right="0.35433070866141736" top="0.5" bottom="0.31"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A1">
      <selection activeCell="A4" sqref="A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51"/>
    </row>
    <row r="2" spans="1:10" s="2" customFormat="1" ht="18" customHeight="1">
      <c r="A2" s="141" t="s">
        <v>115</v>
      </c>
      <c r="B2" s="141"/>
      <c r="C2" s="141"/>
      <c r="D2" s="141"/>
      <c r="E2" s="141"/>
      <c r="F2" s="141"/>
      <c r="G2" s="141"/>
      <c r="H2" s="141"/>
      <c r="I2" s="1"/>
      <c r="J2" s="1"/>
    </row>
    <row r="3" spans="1:8" ht="9.75" customHeight="1">
      <c r="A3" s="3"/>
      <c r="B3" s="3"/>
      <c r="C3" s="3"/>
      <c r="D3" s="3"/>
      <c r="E3" s="3"/>
      <c r="F3" s="3"/>
      <c r="G3" s="3"/>
      <c r="H3" s="49" t="s">
        <v>58</v>
      </c>
    </row>
    <row r="4" spans="1:8" ht="15" customHeight="1" thickBot="1">
      <c r="A4" s="6" t="s">
        <v>137</v>
      </c>
      <c r="B4" s="3"/>
      <c r="C4" s="3"/>
      <c r="D4" s="3"/>
      <c r="E4" s="3"/>
      <c r="F4" s="3"/>
      <c r="G4" s="3"/>
      <c r="H4" s="49" t="s">
        <v>55</v>
      </c>
    </row>
    <row r="5" spans="1:10" s="8" customFormat="1" ht="14.25" customHeight="1">
      <c r="A5" s="189" t="s">
        <v>0</v>
      </c>
      <c r="B5" s="190"/>
      <c r="C5" s="190"/>
      <c r="D5" s="190" t="s">
        <v>1</v>
      </c>
      <c r="E5" s="190"/>
      <c r="F5" s="191"/>
      <c r="G5" s="191"/>
      <c r="H5" s="192"/>
      <c r="I5" s="7"/>
      <c r="J5" s="7"/>
    </row>
    <row r="6" spans="1:10" s="8" customFormat="1" ht="31.5" customHeight="1">
      <c r="A6" s="85" t="s">
        <v>2</v>
      </c>
      <c r="B6" s="88" t="s">
        <v>3</v>
      </c>
      <c r="C6" s="97" t="s">
        <v>122</v>
      </c>
      <c r="D6" s="86" t="s">
        <v>2</v>
      </c>
      <c r="E6" s="88" t="s">
        <v>3</v>
      </c>
      <c r="F6" s="97" t="s">
        <v>54</v>
      </c>
      <c r="G6" s="101" t="s">
        <v>133</v>
      </c>
      <c r="H6" s="102" t="s">
        <v>134</v>
      </c>
      <c r="I6" s="7"/>
      <c r="J6" s="7"/>
    </row>
    <row r="7" spans="1:10" s="8" customFormat="1" ht="14.25" customHeight="1">
      <c r="A7" s="85" t="s">
        <v>5</v>
      </c>
      <c r="B7" s="87"/>
      <c r="C7" s="86" t="s">
        <v>6</v>
      </c>
      <c r="D7" s="86" t="s">
        <v>5</v>
      </c>
      <c r="E7" s="87"/>
      <c r="F7" s="98">
        <v>2</v>
      </c>
      <c r="G7" s="98">
        <v>3</v>
      </c>
      <c r="H7" s="99">
        <v>4</v>
      </c>
      <c r="I7" s="7"/>
      <c r="J7" s="7"/>
    </row>
    <row r="8" spans="1:10" s="8" customFormat="1" ht="14.25" customHeight="1">
      <c r="A8" s="59" t="s">
        <v>117</v>
      </c>
      <c r="B8" s="58" t="s">
        <v>6</v>
      </c>
      <c r="C8" s="60">
        <v>2066.25</v>
      </c>
      <c r="D8" s="61" t="s">
        <v>88</v>
      </c>
      <c r="E8" s="62">
        <v>30</v>
      </c>
      <c r="F8" s="93">
        <v>4.84</v>
      </c>
      <c r="G8" s="93">
        <v>4.84</v>
      </c>
      <c r="H8" s="63"/>
      <c r="I8" s="7"/>
      <c r="J8" s="7"/>
    </row>
    <row r="9" spans="1:10" s="8" customFormat="1" ht="14.25" customHeight="1">
      <c r="A9" s="64" t="s">
        <v>116</v>
      </c>
      <c r="B9" s="58" t="s">
        <v>7</v>
      </c>
      <c r="C9" s="60"/>
      <c r="D9" s="61" t="s">
        <v>89</v>
      </c>
      <c r="E9" s="62">
        <v>31</v>
      </c>
      <c r="F9" s="93"/>
      <c r="G9" s="93"/>
      <c r="H9" s="63"/>
      <c r="I9" s="7"/>
      <c r="J9" s="7"/>
    </row>
    <row r="10" spans="1:10" s="8" customFormat="1" ht="14.25" customHeight="1">
      <c r="A10" s="64"/>
      <c r="B10" s="58" t="s">
        <v>8</v>
      </c>
      <c r="C10" s="60"/>
      <c r="D10" s="61" t="s">
        <v>90</v>
      </c>
      <c r="E10" s="62">
        <v>32</v>
      </c>
      <c r="F10" s="93"/>
      <c r="G10" s="93"/>
      <c r="H10" s="63"/>
      <c r="I10" s="7"/>
      <c r="J10" s="7"/>
    </row>
    <row r="11" spans="1:10" s="8" customFormat="1" ht="14.25" customHeight="1">
      <c r="A11" s="64"/>
      <c r="B11" s="58" t="s">
        <v>9</v>
      </c>
      <c r="C11" s="60"/>
      <c r="D11" s="61" t="s">
        <v>91</v>
      </c>
      <c r="E11" s="62">
        <v>33</v>
      </c>
      <c r="F11" s="93"/>
      <c r="G11" s="93"/>
      <c r="H11" s="63"/>
      <c r="I11" s="7"/>
      <c r="J11" s="7"/>
    </row>
    <row r="12" spans="1:10" s="8" customFormat="1" ht="14.25" customHeight="1">
      <c r="A12" s="64"/>
      <c r="B12" s="58" t="s">
        <v>10</v>
      </c>
      <c r="C12" s="60"/>
      <c r="D12" s="61" t="s">
        <v>92</v>
      </c>
      <c r="E12" s="62">
        <v>34</v>
      </c>
      <c r="F12" s="93">
        <v>2.43</v>
      </c>
      <c r="G12" s="93">
        <v>2.43</v>
      </c>
      <c r="H12" s="63"/>
      <c r="I12" s="7"/>
      <c r="J12" s="7"/>
    </row>
    <row r="13" spans="1:10" s="8" customFormat="1" ht="14.25" customHeight="1">
      <c r="A13" s="64"/>
      <c r="B13" s="58" t="s">
        <v>11</v>
      </c>
      <c r="C13" s="60"/>
      <c r="D13" s="61" t="s">
        <v>93</v>
      </c>
      <c r="E13" s="62">
        <v>35</v>
      </c>
      <c r="F13" s="93"/>
      <c r="G13" s="93"/>
      <c r="H13" s="63"/>
      <c r="I13" s="7"/>
      <c r="J13" s="7"/>
    </row>
    <row r="14" spans="1:10" s="8" customFormat="1" ht="14.25" customHeight="1">
      <c r="A14" s="65"/>
      <c r="B14" s="58" t="s">
        <v>12</v>
      </c>
      <c r="C14" s="60"/>
      <c r="D14" s="61" t="s">
        <v>94</v>
      </c>
      <c r="E14" s="62">
        <v>36</v>
      </c>
      <c r="F14" s="93"/>
      <c r="G14" s="93"/>
      <c r="H14" s="63"/>
      <c r="I14" s="7"/>
      <c r="J14" s="7"/>
    </row>
    <row r="15" spans="1:10" s="8" customFormat="1" ht="14.25" customHeight="1">
      <c r="A15" s="65"/>
      <c r="B15" s="58" t="s">
        <v>13</v>
      </c>
      <c r="C15" s="60"/>
      <c r="D15" s="61" t="s">
        <v>95</v>
      </c>
      <c r="E15" s="62">
        <v>37</v>
      </c>
      <c r="F15" s="93">
        <v>234.28</v>
      </c>
      <c r="G15" s="93">
        <v>234.28</v>
      </c>
      <c r="H15" s="63"/>
      <c r="I15" s="7"/>
      <c r="J15" s="7"/>
    </row>
    <row r="16" spans="1:10" s="8" customFormat="1" ht="14.25" customHeight="1">
      <c r="A16" s="65"/>
      <c r="B16" s="58" t="s">
        <v>14</v>
      </c>
      <c r="C16" s="60"/>
      <c r="D16" s="61" t="s">
        <v>96</v>
      </c>
      <c r="E16" s="62">
        <v>38</v>
      </c>
      <c r="F16" s="93">
        <v>1686.43</v>
      </c>
      <c r="G16" s="93">
        <v>1686.43</v>
      </c>
      <c r="H16" s="66"/>
      <c r="I16" s="7"/>
      <c r="J16" s="7"/>
    </row>
    <row r="17" spans="1:10" s="8" customFormat="1" ht="14.25" customHeight="1">
      <c r="A17" s="65"/>
      <c r="B17" s="58" t="s">
        <v>15</v>
      </c>
      <c r="C17" s="60"/>
      <c r="D17" s="67" t="s">
        <v>97</v>
      </c>
      <c r="E17" s="62">
        <v>39</v>
      </c>
      <c r="F17" s="93"/>
      <c r="G17" s="93"/>
      <c r="H17" s="63"/>
      <c r="I17" s="7"/>
      <c r="J17" s="7"/>
    </row>
    <row r="18" spans="1:10" s="8" customFormat="1" ht="14.25" customHeight="1">
      <c r="A18" s="65"/>
      <c r="B18" s="58" t="s">
        <v>16</v>
      </c>
      <c r="C18" s="68"/>
      <c r="D18" s="67" t="s">
        <v>98</v>
      </c>
      <c r="E18" s="62">
        <v>40</v>
      </c>
      <c r="F18" s="93"/>
      <c r="G18" s="93"/>
      <c r="H18" s="63"/>
      <c r="I18" s="7"/>
      <c r="J18" s="7"/>
    </row>
    <row r="19" spans="1:10" s="8" customFormat="1" ht="14.25" customHeight="1">
      <c r="A19" s="65"/>
      <c r="B19" s="58" t="s">
        <v>17</v>
      </c>
      <c r="C19" s="60"/>
      <c r="D19" s="67" t="s">
        <v>99</v>
      </c>
      <c r="E19" s="62">
        <v>41</v>
      </c>
      <c r="F19" s="93"/>
      <c r="G19" s="93"/>
      <c r="H19" s="63"/>
      <c r="I19" s="7"/>
      <c r="J19" s="7"/>
    </row>
    <row r="20" spans="1:10" s="8" customFormat="1" ht="14.25" customHeight="1">
      <c r="A20" s="65"/>
      <c r="B20" s="58" t="s">
        <v>18</v>
      </c>
      <c r="C20" s="60"/>
      <c r="D20" s="67" t="s">
        <v>100</v>
      </c>
      <c r="E20" s="62">
        <v>42</v>
      </c>
      <c r="F20" s="93"/>
      <c r="G20" s="93"/>
      <c r="H20" s="63"/>
      <c r="I20" s="7"/>
      <c r="J20" s="7"/>
    </row>
    <row r="21" spans="1:10" s="8" customFormat="1" ht="14.25" customHeight="1">
      <c r="A21" s="59"/>
      <c r="B21" s="58" t="s">
        <v>19</v>
      </c>
      <c r="C21" s="60"/>
      <c r="D21" s="67" t="s">
        <v>101</v>
      </c>
      <c r="E21" s="62">
        <v>43</v>
      </c>
      <c r="F21" s="93"/>
      <c r="G21" s="93"/>
      <c r="H21" s="63"/>
      <c r="I21" s="7"/>
      <c r="J21" s="7"/>
    </row>
    <row r="22" spans="1:10" s="8" customFormat="1" ht="14.25" customHeight="1">
      <c r="A22" s="59"/>
      <c r="B22" s="58" t="s">
        <v>20</v>
      </c>
      <c r="C22" s="60"/>
      <c r="D22" s="67" t="s">
        <v>102</v>
      </c>
      <c r="E22" s="62">
        <v>44</v>
      </c>
      <c r="F22" s="93"/>
      <c r="G22" s="93"/>
      <c r="H22" s="63"/>
      <c r="I22" s="7"/>
      <c r="J22" s="7"/>
    </row>
    <row r="23" spans="1:10" s="8" customFormat="1" ht="14.25" customHeight="1">
      <c r="A23" s="59"/>
      <c r="B23" s="58" t="s">
        <v>21</v>
      </c>
      <c r="C23" s="60"/>
      <c r="D23" s="67" t="s">
        <v>103</v>
      </c>
      <c r="E23" s="62">
        <v>45</v>
      </c>
      <c r="F23" s="93"/>
      <c r="G23" s="93"/>
      <c r="H23" s="63"/>
      <c r="I23" s="7"/>
      <c r="J23" s="7"/>
    </row>
    <row r="24" spans="1:10" s="8" customFormat="1" ht="14.25" customHeight="1">
      <c r="A24" s="69"/>
      <c r="B24" s="58" t="s">
        <v>22</v>
      </c>
      <c r="C24" s="70"/>
      <c r="D24" s="67" t="s">
        <v>104</v>
      </c>
      <c r="E24" s="62">
        <v>46</v>
      </c>
      <c r="F24" s="93"/>
      <c r="G24" s="93"/>
      <c r="H24" s="66"/>
      <c r="I24" s="7"/>
      <c r="J24" s="7"/>
    </row>
    <row r="25" spans="1:10" s="8" customFormat="1" ht="14.25" customHeight="1">
      <c r="A25" s="69"/>
      <c r="B25" s="58" t="s">
        <v>23</v>
      </c>
      <c r="C25" s="70"/>
      <c r="D25" s="67" t="s">
        <v>105</v>
      </c>
      <c r="E25" s="62">
        <v>47</v>
      </c>
      <c r="F25" s="93"/>
      <c r="G25" s="93"/>
      <c r="H25" s="66"/>
      <c r="I25" s="7"/>
      <c r="J25" s="7"/>
    </row>
    <row r="26" spans="1:10" s="8" customFormat="1" ht="14.25" customHeight="1">
      <c r="A26" s="69"/>
      <c r="B26" s="58" t="s">
        <v>24</v>
      </c>
      <c r="C26" s="70"/>
      <c r="D26" s="67" t="s">
        <v>106</v>
      </c>
      <c r="E26" s="62">
        <v>48</v>
      </c>
      <c r="F26" s="93">
        <v>98.13</v>
      </c>
      <c r="G26" s="93">
        <v>98.13</v>
      </c>
      <c r="H26" s="66"/>
      <c r="I26" s="7"/>
      <c r="J26" s="7"/>
    </row>
    <row r="27" spans="1:10" s="8" customFormat="1" ht="14.25" customHeight="1">
      <c r="A27" s="69"/>
      <c r="B27" s="58" t="s">
        <v>25</v>
      </c>
      <c r="C27" s="70"/>
      <c r="D27" s="67" t="s">
        <v>107</v>
      </c>
      <c r="E27" s="62">
        <v>49</v>
      </c>
      <c r="F27" s="93"/>
      <c r="G27" s="93"/>
      <c r="H27" s="66"/>
      <c r="I27" s="7"/>
      <c r="J27" s="7"/>
    </row>
    <row r="28" spans="1:10" s="8" customFormat="1" ht="14.25" customHeight="1">
      <c r="A28" s="69"/>
      <c r="B28" s="58" t="s">
        <v>26</v>
      </c>
      <c r="C28" s="70"/>
      <c r="D28" s="67" t="s">
        <v>108</v>
      </c>
      <c r="E28" s="62">
        <v>50</v>
      </c>
      <c r="F28" s="93"/>
      <c r="G28" s="93"/>
      <c r="H28" s="66"/>
      <c r="I28" s="7"/>
      <c r="J28" s="7"/>
    </row>
    <row r="29" spans="1:10" s="8" customFormat="1" ht="14.25" customHeight="1">
      <c r="A29" s="69"/>
      <c r="B29" s="58" t="s">
        <v>27</v>
      </c>
      <c r="C29" s="70"/>
      <c r="D29" s="67" t="s">
        <v>109</v>
      </c>
      <c r="E29" s="62">
        <v>51</v>
      </c>
      <c r="F29" s="93"/>
      <c r="G29" s="93"/>
      <c r="H29" s="66"/>
      <c r="I29" s="7"/>
      <c r="J29" s="7"/>
    </row>
    <row r="30" spans="1:10" s="8" customFormat="1" ht="14.25" customHeight="1">
      <c r="A30" s="69"/>
      <c r="B30" s="58" t="s">
        <v>28</v>
      </c>
      <c r="C30" s="70"/>
      <c r="D30" s="71"/>
      <c r="E30" s="62">
        <v>52</v>
      </c>
      <c r="F30" s="94"/>
      <c r="G30" s="94"/>
      <c r="H30" s="72"/>
      <c r="I30" s="7"/>
      <c r="J30" s="7"/>
    </row>
    <row r="31" spans="1:10" s="8" customFormat="1" ht="14.25" customHeight="1">
      <c r="A31" s="73" t="s">
        <v>29</v>
      </c>
      <c r="B31" s="58" t="s">
        <v>30</v>
      </c>
      <c r="C31" s="60">
        <v>2066.25</v>
      </c>
      <c r="D31" s="74" t="s">
        <v>31</v>
      </c>
      <c r="E31" s="62">
        <v>53</v>
      </c>
      <c r="F31" s="94">
        <f>SUM(F8:F29)</f>
        <v>2026.1100000000001</v>
      </c>
      <c r="G31" s="94">
        <f>SUM(G8:G29)</f>
        <v>2026.1100000000001</v>
      </c>
      <c r="H31" s="75"/>
      <c r="I31" s="7"/>
      <c r="J31" s="7"/>
    </row>
    <row r="32" spans="1:10" s="8" customFormat="1" ht="14.25" customHeight="1">
      <c r="A32" s="91" t="s">
        <v>118</v>
      </c>
      <c r="B32" s="58" t="s">
        <v>32</v>
      </c>
      <c r="C32" s="60"/>
      <c r="D32" s="96" t="s">
        <v>120</v>
      </c>
      <c r="E32" s="62">
        <v>54</v>
      </c>
      <c r="F32" s="94">
        <v>40.14</v>
      </c>
      <c r="G32" s="94">
        <v>40.14</v>
      </c>
      <c r="H32" s="77"/>
      <c r="I32" s="7"/>
      <c r="J32" s="7"/>
    </row>
    <row r="33" spans="1:10" s="8" customFormat="1" ht="14.25" customHeight="1">
      <c r="A33" s="91" t="s">
        <v>132</v>
      </c>
      <c r="B33" s="58" t="s">
        <v>33</v>
      </c>
      <c r="C33" s="60"/>
      <c r="D33" s="76"/>
      <c r="E33" s="62">
        <v>55</v>
      </c>
      <c r="F33" s="94"/>
      <c r="G33" s="94"/>
      <c r="H33" s="77"/>
      <c r="I33" s="7"/>
      <c r="J33" s="7"/>
    </row>
    <row r="34" spans="1:10" s="8" customFormat="1" ht="14.25" customHeight="1">
      <c r="A34" s="92" t="s">
        <v>119</v>
      </c>
      <c r="B34" s="58" t="s">
        <v>34</v>
      </c>
      <c r="C34" s="79"/>
      <c r="D34" s="80"/>
      <c r="E34" s="62">
        <v>56</v>
      </c>
      <c r="F34" s="95"/>
      <c r="G34" s="95"/>
      <c r="H34" s="81"/>
      <c r="I34" s="7"/>
      <c r="J34" s="7"/>
    </row>
    <row r="35" spans="1:10" s="8" customFormat="1" ht="14.25" customHeight="1">
      <c r="A35" s="92"/>
      <c r="B35" s="58" t="s">
        <v>35</v>
      </c>
      <c r="C35" s="79"/>
      <c r="D35" s="80"/>
      <c r="E35" s="62">
        <v>57</v>
      </c>
      <c r="F35" s="95"/>
      <c r="G35" s="95"/>
      <c r="H35" s="81"/>
      <c r="I35" s="7"/>
      <c r="J35" s="7"/>
    </row>
    <row r="36" spans="1:8" ht="14.25" customHeight="1" thickBot="1">
      <c r="A36" s="82" t="s">
        <v>36</v>
      </c>
      <c r="B36" s="58" t="s">
        <v>121</v>
      </c>
      <c r="C36" s="60">
        <v>2066.25</v>
      </c>
      <c r="D36" s="83" t="s">
        <v>36</v>
      </c>
      <c r="E36" s="62">
        <v>58</v>
      </c>
      <c r="F36" s="95">
        <f>F31+F32</f>
        <v>2066.25</v>
      </c>
      <c r="G36" s="95">
        <f>G31+G32</f>
        <v>2066.25</v>
      </c>
      <c r="H36" s="84"/>
    </row>
    <row r="37" spans="1:8" ht="29.25" customHeight="1">
      <c r="A37" s="193" t="s">
        <v>123</v>
      </c>
      <c r="B37" s="146"/>
      <c r="C37" s="146"/>
      <c r="D37" s="146"/>
      <c r="E37" s="146"/>
      <c r="F37" s="146"/>
      <c r="G37" s="146"/>
      <c r="H37" s="146"/>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E61"/>
  <sheetViews>
    <sheetView zoomScalePageLayoutView="0" workbookViewId="0" topLeftCell="A1">
      <pane xSplit="2" ySplit="9" topLeftCell="D10" activePane="bottomRight" state="frozen"/>
      <selection pane="topLeft" activeCell="A1" sqref="A1"/>
      <selection pane="topRight" activeCell="C1" sqref="C1"/>
      <selection pane="bottomLeft" activeCell="A10" sqref="A10"/>
      <selection pane="bottomRight" activeCell="E36" sqref="E36"/>
    </sheetView>
  </sheetViews>
  <sheetFormatPr defaultColWidth="9.00390625" defaultRowHeight="14.25"/>
  <cols>
    <col min="1" max="1" width="9.75390625" style="36" customWidth="1"/>
    <col min="2" max="2" width="18.875" style="36" customWidth="1"/>
    <col min="3" max="5" width="32.625" style="36" customWidth="1"/>
    <col min="6" max="16384" width="9.00390625" style="36" customWidth="1"/>
  </cols>
  <sheetData>
    <row r="1" spans="1:5" s="25" customFormat="1" ht="30" customHeight="1">
      <c r="A1" s="201" t="s">
        <v>114</v>
      </c>
      <c r="B1" s="201"/>
      <c r="C1" s="201"/>
      <c r="D1" s="201"/>
      <c r="E1" s="201"/>
    </row>
    <row r="2" spans="1:5" s="27" customFormat="1" ht="10.5" customHeight="1">
      <c r="A2" s="26"/>
      <c r="B2" s="26"/>
      <c r="E2" s="100" t="s">
        <v>124</v>
      </c>
    </row>
    <row r="3" spans="1:5" s="27" customFormat="1" ht="15" customHeight="1" thickBot="1">
      <c r="A3" s="6" t="s">
        <v>137</v>
      </c>
      <c r="B3" s="26"/>
      <c r="C3" s="37"/>
      <c r="D3" s="37"/>
      <c r="E3" s="49" t="s">
        <v>55</v>
      </c>
    </row>
    <row r="4" spans="1:5" s="28" customFormat="1" ht="20.25" customHeight="1">
      <c r="A4" s="202" t="s">
        <v>52</v>
      </c>
      <c r="B4" s="203"/>
      <c r="C4" s="208" t="s">
        <v>68</v>
      </c>
      <c r="D4" s="211" t="s">
        <v>53</v>
      </c>
      <c r="E4" s="196" t="s">
        <v>45</v>
      </c>
    </row>
    <row r="5" spans="1:5" s="28" customFormat="1" ht="24.75" customHeight="1">
      <c r="A5" s="204" t="s">
        <v>130</v>
      </c>
      <c r="B5" s="207" t="s">
        <v>42</v>
      </c>
      <c r="C5" s="209"/>
      <c r="D5" s="212"/>
      <c r="E5" s="197"/>
    </row>
    <row r="6" spans="1:5" s="28" customFormat="1" ht="18" customHeight="1">
      <c r="A6" s="205"/>
      <c r="B6" s="207"/>
      <c r="C6" s="209"/>
      <c r="D6" s="212"/>
      <c r="E6" s="197"/>
    </row>
    <row r="7" spans="1:5" s="28" customFormat="1" ht="22.5" customHeight="1">
      <c r="A7" s="206"/>
      <c r="B7" s="207"/>
      <c r="C7" s="210"/>
      <c r="D7" s="213"/>
      <c r="E7" s="198"/>
    </row>
    <row r="8" spans="1:5" s="28" customFormat="1" ht="22.5" customHeight="1">
      <c r="A8" s="194" t="s">
        <v>43</v>
      </c>
      <c r="B8" s="195"/>
      <c r="C8" s="29">
        <v>1</v>
      </c>
      <c r="D8" s="29">
        <v>2</v>
      </c>
      <c r="E8" s="30">
        <v>3</v>
      </c>
    </row>
    <row r="9" spans="1:5" s="28" customFormat="1" ht="22.5" customHeight="1">
      <c r="A9" s="194" t="s">
        <v>54</v>
      </c>
      <c r="B9" s="195"/>
      <c r="C9" s="42">
        <f>C10+C13+C16+C22+C54</f>
        <v>2026.1099999999997</v>
      </c>
      <c r="D9" s="42">
        <f>D10+D13+D16+D22+D54</f>
        <v>1479.71</v>
      </c>
      <c r="E9" s="42">
        <f>E10+E13+E16+E22+E54</f>
        <v>546.3999999999999</v>
      </c>
    </row>
    <row r="10" spans="1:5" s="28" customFormat="1" ht="22.5" customHeight="1">
      <c r="A10" s="107">
        <v>201</v>
      </c>
      <c r="B10" s="112" t="s">
        <v>138</v>
      </c>
      <c r="C10" s="42">
        <f>SUM(D10:E10)</f>
        <v>4.84</v>
      </c>
      <c r="D10" s="42"/>
      <c r="E10" s="43">
        <v>4.84</v>
      </c>
    </row>
    <row r="11" spans="1:5" s="28" customFormat="1" ht="22.5" customHeight="1">
      <c r="A11" s="107">
        <v>20104</v>
      </c>
      <c r="B11" s="112" t="s">
        <v>139</v>
      </c>
      <c r="C11" s="42">
        <f aca="true" t="shared" si="0" ref="C11:C56">SUM(D11:E11)</f>
        <v>4.84</v>
      </c>
      <c r="D11" s="42"/>
      <c r="E11" s="43">
        <v>4.84</v>
      </c>
    </row>
    <row r="12" spans="1:5" s="28" customFormat="1" ht="22.5" customHeight="1">
      <c r="A12" s="107">
        <v>2010402</v>
      </c>
      <c r="B12" s="112" t="s">
        <v>140</v>
      </c>
      <c r="C12" s="42">
        <f t="shared" si="0"/>
        <v>4.84</v>
      </c>
      <c r="D12" s="42"/>
      <c r="E12" s="43">
        <v>4.84</v>
      </c>
    </row>
    <row r="13" spans="1:5" s="28" customFormat="1" ht="22.5" customHeight="1">
      <c r="A13" s="107">
        <v>205</v>
      </c>
      <c r="B13" s="112" t="s">
        <v>141</v>
      </c>
      <c r="C13" s="42">
        <f t="shared" si="0"/>
        <v>2.43</v>
      </c>
      <c r="D13" s="42"/>
      <c r="E13" s="43">
        <v>2.43</v>
      </c>
    </row>
    <row r="14" spans="1:5" s="28" customFormat="1" ht="22.5" customHeight="1">
      <c r="A14" s="107">
        <v>20508</v>
      </c>
      <c r="B14" s="112" t="s">
        <v>142</v>
      </c>
      <c r="C14" s="42">
        <f t="shared" si="0"/>
        <v>2.43</v>
      </c>
      <c r="D14" s="42"/>
      <c r="E14" s="43">
        <v>2.43</v>
      </c>
    </row>
    <row r="15" spans="1:5" s="28" customFormat="1" ht="22.5" customHeight="1">
      <c r="A15" s="107">
        <v>2050803</v>
      </c>
      <c r="B15" s="112" t="s">
        <v>143</v>
      </c>
      <c r="C15" s="42">
        <f t="shared" si="0"/>
        <v>2.43</v>
      </c>
      <c r="D15" s="42"/>
      <c r="E15" s="43">
        <v>2.43</v>
      </c>
    </row>
    <row r="16" spans="1:5" s="28" customFormat="1" ht="22.5" customHeight="1">
      <c r="A16" s="107">
        <v>208</v>
      </c>
      <c r="B16" s="112" t="s">
        <v>144</v>
      </c>
      <c r="C16" s="42">
        <f>SUM(D16:E16)</f>
        <v>234.28</v>
      </c>
      <c r="D16" s="42">
        <f>D17+D20</f>
        <v>234.28</v>
      </c>
      <c r="E16" s="42">
        <f>E17+E20</f>
        <v>0</v>
      </c>
    </row>
    <row r="17" spans="1:5" s="28" customFormat="1" ht="22.5" customHeight="1">
      <c r="A17" s="107">
        <v>20805</v>
      </c>
      <c r="B17" s="112" t="s">
        <v>145</v>
      </c>
      <c r="C17" s="42">
        <f t="shared" si="0"/>
        <v>234.03</v>
      </c>
      <c r="D17" s="42">
        <f>SUM(D18:D19)</f>
        <v>234.03</v>
      </c>
      <c r="E17" s="43"/>
    </row>
    <row r="18" spans="1:5" s="28" customFormat="1" ht="22.5" customHeight="1">
      <c r="A18" s="107">
        <v>2080501</v>
      </c>
      <c r="B18" s="112" t="s">
        <v>146</v>
      </c>
      <c r="C18" s="42">
        <f t="shared" si="0"/>
        <v>164.64</v>
      </c>
      <c r="D18" s="42">
        <f>16.38+148.26</f>
        <v>164.64</v>
      </c>
      <c r="E18" s="43"/>
    </row>
    <row r="19" spans="1:5" s="28" customFormat="1" ht="22.5" customHeight="1">
      <c r="A19" s="107">
        <v>2080502</v>
      </c>
      <c r="B19" s="112" t="s">
        <v>147</v>
      </c>
      <c r="C19" s="42">
        <f t="shared" si="0"/>
        <v>69.39000000000001</v>
      </c>
      <c r="D19" s="42">
        <f>4.96+11.54+47.71+5.18</f>
        <v>69.39000000000001</v>
      </c>
      <c r="E19" s="43"/>
    </row>
    <row r="20" spans="1:5" s="28" customFormat="1" ht="22.5" customHeight="1">
      <c r="A20" s="125" t="s">
        <v>177</v>
      </c>
      <c r="B20" s="123" t="s">
        <v>178</v>
      </c>
      <c r="C20" s="126">
        <v>0.25</v>
      </c>
      <c r="D20" s="126">
        <v>0.25</v>
      </c>
      <c r="E20" s="43"/>
    </row>
    <row r="21" spans="1:5" s="28" customFormat="1" ht="22.5" customHeight="1">
      <c r="A21" s="125" t="s">
        <v>175</v>
      </c>
      <c r="B21" s="123" t="s">
        <v>176</v>
      </c>
      <c r="C21" s="126">
        <v>0.25</v>
      </c>
      <c r="D21" s="126">
        <v>0.25</v>
      </c>
      <c r="E21" s="43"/>
    </row>
    <row r="22" spans="1:5" s="28" customFormat="1" ht="22.5" customHeight="1">
      <c r="A22" s="107">
        <v>210</v>
      </c>
      <c r="B22" s="112" t="s">
        <v>148</v>
      </c>
      <c r="C22" s="42">
        <f t="shared" si="0"/>
        <v>1686.4299999999998</v>
      </c>
      <c r="D22" s="42">
        <f>D23+D27+D29+D38+D41+D52</f>
        <v>1147.3</v>
      </c>
      <c r="E22" s="42">
        <f>E23+E27+E29+E38+E41+E52</f>
        <v>539.1299999999999</v>
      </c>
    </row>
    <row r="23" spans="1:5" s="28" customFormat="1" ht="22.5" customHeight="1">
      <c r="A23" s="107">
        <v>21001</v>
      </c>
      <c r="B23" s="112" t="s">
        <v>149</v>
      </c>
      <c r="C23" s="42">
        <f t="shared" si="0"/>
        <v>297.47</v>
      </c>
      <c r="D23" s="42">
        <v>269.49</v>
      </c>
      <c r="E23" s="43">
        <v>27.98</v>
      </c>
    </row>
    <row r="24" spans="1:5" s="28" customFormat="1" ht="22.5" customHeight="1">
      <c r="A24" s="107">
        <v>2100101</v>
      </c>
      <c r="B24" s="112" t="s">
        <v>150</v>
      </c>
      <c r="C24" s="42">
        <f t="shared" si="0"/>
        <v>256.66</v>
      </c>
      <c r="D24" s="42">
        <v>256.66</v>
      </c>
      <c r="E24" s="43"/>
    </row>
    <row r="25" spans="1:5" s="28" customFormat="1" ht="22.5" customHeight="1">
      <c r="A25" s="107">
        <v>2100102</v>
      </c>
      <c r="B25" s="112" t="s">
        <v>140</v>
      </c>
      <c r="C25" s="42">
        <f t="shared" si="0"/>
        <v>12.83</v>
      </c>
      <c r="D25" s="42">
        <v>12.83</v>
      </c>
      <c r="E25" s="43"/>
    </row>
    <row r="26" spans="1:5" s="28" customFormat="1" ht="22.5" customHeight="1">
      <c r="A26" s="107">
        <v>2100199</v>
      </c>
      <c r="B26" s="112" t="s">
        <v>151</v>
      </c>
      <c r="C26" s="42">
        <f t="shared" si="0"/>
        <v>27.98</v>
      </c>
      <c r="D26" s="42"/>
      <c r="E26" s="43">
        <v>27.98</v>
      </c>
    </row>
    <row r="27" spans="1:5" s="28" customFormat="1" ht="22.5" customHeight="1">
      <c r="A27" s="107">
        <v>21002</v>
      </c>
      <c r="B27" s="112" t="s">
        <v>152</v>
      </c>
      <c r="C27" s="42">
        <f t="shared" si="0"/>
        <v>7.68</v>
      </c>
      <c r="D27" s="42"/>
      <c r="E27" s="43">
        <v>7.68</v>
      </c>
    </row>
    <row r="28" spans="1:5" s="28" customFormat="1" ht="22.5" customHeight="1">
      <c r="A28" s="107">
        <v>2100299</v>
      </c>
      <c r="B28" s="112" t="s">
        <v>153</v>
      </c>
      <c r="C28" s="42">
        <f t="shared" si="0"/>
        <v>7.68</v>
      </c>
      <c r="D28" s="42"/>
      <c r="E28" s="43">
        <v>7.68</v>
      </c>
    </row>
    <row r="29" spans="1:5" s="28" customFormat="1" ht="22.5" customHeight="1">
      <c r="A29" s="107">
        <v>21004</v>
      </c>
      <c r="B29" s="112" t="s">
        <v>154</v>
      </c>
      <c r="C29" s="42">
        <f t="shared" si="0"/>
        <v>867.25</v>
      </c>
      <c r="D29" s="42">
        <f>SUM(D30:D37)</f>
        <v>579.5</v>
      </c>
      <c r="E29" s="42">
        <f>SUM(E30:E37)</f>
        <v>287.75</v>
      </c>
    </row>
    <row r="30" spans="1:5" s="28" customFormat="1" ht="22.5" customHeight="1">
      <c r="A30" s="125" t="s">
        <v>179</v>
      </c>
      <c r="B30" s="127" t="s">
        <v>184</v>
      </c>
      <c r="C30" s="42">
        <f t="shared" si="0"/>
        <v>425.7</v>
      </c>
      <c r="D30" s="42">
        <v>355.7</v>
      </c>
      <c r="E30" s="43">
        <f>70</f>
        <v>70</v>
      </c>
    </row>
    <row r="31" spans="1:5" s="28" customFormat="1" ht="22.5" customHeight="1">
      <c r="A31" s="125" t="s">
        <v>180</v>
      </c>
      <c r="B31" s="127" t="s">
        <v>185</v>
      </c>
      <c r="C31" s="42">
        <f t="shared" si="0"/>
        <v>286.89</v>
      </c>
      <c r="D31" s="42">
        <v>223.8</v>
      </c>
      <c r="E31" s="43">
        <f>0.09+63</f>
        <v>63.09</v>
      </c>
    </row>
    <row r="32" spans="1:5" s="28" customFormat="1" ht="22.5" customHeight="1">
      <c r="A32" s="107">
        <v>2100406</v>
      </c>
      <c r="B32" s="128" t="s">
        <v>155</v>
      </c>
      <c r="C32" s="42">
        <f t="shared" si="0"/>
        <v>4</v>
      </c>
      <c r="D32" s="42"/>
      <c r="E32" s="43">
        <v>4</v>
      </c>
    </row>
    <row r="33" spans="1:5" s="28" customFormat="1" ht="22.5" customHeight="1">
      <c r="A33" s="125" t="s">
        <v>181</v>
      </c>
      <c r="B33" s="127" t="s">
        <v>187</v>
      </c>
      <c r="C33" s="42">
        <f t="shared" si="0"/>
        <v>9.85</v>
      </c>
      <c r="D33" s="42"/>
      <c r="E33" s="43">
        <v>9.85</v>
      </c>
    </row>
    <row r="34" spans="1:5" s="28" customFormat="1" ht="22.5" customHeight="1">
      <c r="A34" s="107">
        <v>2100408</v>
      </c>
      <c r="B34" s="127" t="s">
        <v>188</v>
      </c>
      <c r="C34" s="42">
        <f t="shared" si="0"/>
        <v>7.84</v>
      </c>
      <c r="D34" s="42"/>
      <c r="E34" s="43">
        <v>7.84</v>
      </c>
    </row>
    <row r="35" spans="1:5" s="28" customFormat="1" ht="22.5" customHeight="1">
      <c r="A35" s="107">
        <v>2100409</v>
      </c>
      <c r="B35" s="128" t="s">
        <v>156</v>
      </c>
      <c r="C35" s="42">
        <f t="shared" si="0"/>
        <v>107.82</v>
      </c>
      <c r="D35" s="42"/>
      <c r="E35" s="43">
        <f>49.79+58.03</f>
        <v>107.82</v>
      </c>
    </row>
    <row r="36" spans="1:5" s="28" customFormat="1" ht="22.5" customHeight="1">
      <c r="A36" s="125" t="s">
        <v>183</v>
      </c>
      <c r="B36" s="123" t="s">
        <v>189</v>
      </c>
      <c r="C36" s="42">
        <f t="shared" si="0"/>
        <v>5</v>
      </c>
      <c r="D36" s="42"/>
      <c r="E36" s="43">
        <v>5</v>
      </c>
    </row>
    <row r="37" spans="1:5" s="28" customFormat="1" ht="22.5" customHeight="1">
      <c r="A37" s="107">
        <v>2100499</v>
      </c>
      <c r="B37" s="124" t="s">
        <v>157</v>
      </c>
      <c r="C37" s="42">
        <f t="shared" si="0"/>
        <v>20.15</v>
      </c>
      <c r="D37" s="42"/>
      <c r="E37" s="43">
        <f>4.01+16.14</f>
        <v>20.15</v>
      </c>
    </row>
    <row r="38" spans="1:5" s="28" customFormat="1" ht="22.5" customHeight="1">
      <c r="A38" s="107">
        <v>21005</v>
      </c>
      <c r="B38" s="112" t="s">
        <v>158</v>
      </c>
      <c r="C38" s="42">
        <f t="shared" si="0"/>
        <v>60.81999999999999</v>
      </c>
      <c r="D38" s="42">
        <f>SUM(D39:D40)</f>
        <v>60.81999999999999</v>
      </c>
      <c r="E38" s="43"/>
    </row>
    <row r="39" spans="1:5" s="28" customFormat="1" ht="22.5" customHeight="1">
      <c r="A39" s="107">
        <v>2100501</v>
      </c>
      <c r="B39" s="112" t="s">
        <v>159</v>
      </c>
      <c r="C39" s="42">
        <f t="shared" si="0"/>
        <v>22.52</v>
      </c>
      <c r="D39" s="42">
        <f>22.52</f>
        <v>22.52</v>
      </c>
      <c r="E39" s="43"/>
    </row>
    <row r="40" spans="1:5" s="28" customFormat="1" ht="22.5" customHeight="1">
      <c r="A40" s="107">
        <v>2100502</v>
      </c>
      <c r="B40" s="112" t="s">
        <v>191</v>
      </c>
      <c r="C40" s="42">
        <f t="shared" si="0"/>
        <v>38.3</v>
      </c>
      <c r="D40" s="42">
        <f>19.96+9.4+8.94</f>
        <v>38.3</v>
      </c>
      <c r="E40" s="54"/>
    </row>
    <row r="41" spans="1:5" s="28" customFormat="1" ht="22.5" customHeight="1">
      <c r="A41" s="107">
        <v>21007</v>
      </c>
      <c r="B41" s="112" t="s">
        <v>160</v>
      </c>
      <c r="C41" s="42">
        <f t="shared" si="0"/>
        <v>427.41</v>
      </c>
      <c r="D41" s="42">
        <f>SUM(D42:D51)</f>
        <v>237.49</v>
      </c>
      <c r="E41" s="42">
        <f>SUM(E42:E51)</f>
        <v>189.92000000000002</v>
      </c>
    </row>
    <row r="42" spans="1:5" s="28" customFormat="1" ht="22.5" customHeight="1">
      <c r="A42" s="107">
        <v>2100701</v>
      </c>
      <c r="B42" s="112" t="s">
        <v>150</v>
      </c>
      <c r="C42" s="42">
        <f t="shared" si="0"/>
        <v>61.62</v>
      </c>
      <c r="D42" s="42">
        <v>61.62</v>
      </c>
      <c r="E42" s="43"/>
    </row>
    <row r="43" spans="1:5" s="28" customFormat="1" ht="22.5" customHeight="1">
      <c r="A43" s="107">
        <v>2100702</v>
      </c>
      <c r="B43" s="112" t="s">
        <v>140</v>
      </c>
      <c r="C43" s="42">
        <f t="shared" si="0"/>
        <v>28.21</v>
      </c>
      <c r="D43" s="42">
        <v>28.21</v>
      </c>
      <c r="E43" s="43"/>
    </row>
    <row r="44" spans="1:5" s="28" customFormat="1" ht="22.5" customHeight="1">
      <c r="A44" s="107">
        <v>2100703</v>
      </c>
      <c r="B44" s="112" t="s">
        <v>194</v>
      </c>
      <c r="C44" s="42">
        <f t="shared" si="0"/>
        <v>129.41</v>
      </c>
      <c r="D44" s="42">
        <v>129.41</v>
      </c>
      <c r="E44" s="43"/>
    </row>
    <row r="45" spans="1:5" s="28" customFormat="1" ht="22.5" customHeight="1">
      <c r="A45" s="107">
        <v>2100705</v>
      </c>
      <c r="B45" s="112" t="s">
        <v>161</v>
      </c>
      <c r="C45" s="42">
        <f t="shared" si="0"/>
        <v>18.25</v>
      </c>
      <c r="D45" s="42">
        <f>5.07+3.3+6.2+3.68</f>
        <v>18.25</v>
      </c>
      <c r="E45" s="43"/>
    </row>
    <row r="46" spans="1:5" s="28" customFormat="1" ht="22.5" customHeight="1">
      <c r="A46" s="107">
        <v>2100708</v>
      </c>
      <c r="B46" s="112" t="s">
        <v>163</v>
      </c>
      <c r="C46" s="42">
        <f t="shared" si="0"/>
        <v>6.489999999999999</v>
      </c>
      <c r="D46" s="42"/>
      <c r="E46" s="43">
        <f>0.85+5.64</f>
        <v>6.489999999999999</v>
      </c>
    </row>
    <row r="47" spans="1:5" s="28" customFormat="1" ht="22.5" customHeight="1">
      <c r="A47" s="107">
        <v>2100709</v>
      </c>
      <c r="B47" s="112" t="s">
        <v>164</v>
      </c>
      <c r="C47" s="42">
        <f t="shared" si="0"/>
        <v>57.81</v>
      </c>
      <c r="D47" s="42"/>
      <c r="E47" s="43">
        <f>0.36+57.45</f>
        <v>57.81</v>
      </c>
    </row>
    <row r="48" spans="1:5" s="28" customFormat="1" ht="22.5" customHeight="1">
      <c r="A48" s="107">
        <v>2100711</v>
      </c>
      <c r="B48" s="112" t="s">
        <v>165</v>
      </c>
      <c r="C48" s="42">
        <f t="shared" si="0"/>
        <v>12.79</v>
      </c>
      <c r="D48" s="42"/>
      <c r="E48" s="43">
        <v>12.79</v>
      </c>
    </row>
    <row r="49" spans="1:5" s="33" customFormat="1" ht="22.5" customHeight="1">
      <c r="A49" s="107">
        <v>2100713</v>
      </c>
      <c r="B49" s="129" t="s">
        <v>166</v>
      </c>
      <c r="C49" s="42">
        <f t="shared" si="0"/>
        <v>7.69</v>
      </c>
      <c r="D49" s="42"/>
      <c r="E49" s="43">
        <v>7.69</v>
      </c>
    </row>
    <row r="50" spans="1:5" s="33" customFormat="1" ht="22.5" customHeight="1">
      <c r="A50" s="107">
        <v>2100714</v>
      </c>
      <c r="B50" s="112" t="s">
        <v>167</v>
      </c>
      <c r="C50" s="42">
        <f t="shared" si="0"/>
        <v>5.7</v>
      </c>
      <c r="D50" s="108"/>
      <c r="E50" s="43">
        <v>5.7</v>
      </c>
    </row>
    <row r="51" spans="1:5" s="33" customFormat="1" ht="22.5" customHeight="1">
      <c r="A51" s="107">
        <v>2100799</v>
      </c>
      <c r="B51" s="129" t="s">
        <v>168</v>
      </c>
      <c r="C51" s="42">
        <f t="shared" si="0"/>
        <v>99.44</v>
      </c>
      <c r="D51" s="108"/>
      <c r="E51" s="43">
        <v>99.44</v>
      </c>
    </row>
    <row r="52" spans="1:5" s="33" customFormat="1" ht="22.5" customHeight="1">
      <c r="A52" s="107">
        <v>21099</v>
      </c>
      <c r="B52" s="112" t="s">
        <v>169</v>
      </c>
      <c r="C52" s="42">
        <f t="shared" si="0"/>
        <v>25.8</v>
      </c>
      <c r="D52" s="108"/>
      <c r="E52" s="43">
        <v>25.8</v>
      </c>
    </row>
    <row r="53" spans="1:5" s="33" customFormat="1" ht="22.5" customHeight="1">
      <c r="A53" s="107">
        <v>2109901</v>
      </c>
      <c r="B53" s="112" t="s">
        <v>170</v>
      </c>
      <c r="C53" s="42">
        <f t="shared" si="0"/>
        <v>25.8</v>
      </c>
      <c r="D53" s="108"/>
      <c r="E53" s="43">
        <v>25.8</v>
      </c>
    </row>
    <row r="54" spans="1:5" s="33" customFormat="1" ht="22.5" customHeight="1">
      <c r="A54" s="107">
        <v>221</v>
      </c>
      <c r="B54" s="112" t="s">
        <v>171</v>
      </c>
      <c r="C54" s="42">
        <f t="shared" si="0"/>
        <v>98.13</v>
      </c>
      <c r="D54" s="108">
        <f>12.22+22.58+23.96+39.37</f>
        <v>98.13</v>
      </c>
      <c r="E54" s="43"/>
    </row>
    <row r="55" spans="1:5" s="33" customFormat="1" ht="22.5" customHeight="1">
      <c r="A55" s="107">
        <v>22102</v>
      </c>
      <c r="B55" s="112" t="s">
        <v>172</v>
      </c>
      <c r="C55" s="42">
        <f t="shared" si="0"/>
        <v>98.13</v>
      </c>
      <c r="D55" s="42">
        <v>98.13</v>
      </c>
      <c r="E55" s="109"/>
    </row>
    <row r="56" spans="1:5" s="33" customFormat="1" ht="22.5" customHeight="1" thickBot="1">
      <c r="A56" s="107">
        <v>2210201</v>
      </c>
      <c r="B56" s="130" t="s">
        <v>173</v>
      </c>
      <c r="C56" s="42">
        <f t="shared" si="0"/>
        <v>98.13</v>
      </c>
      <c r="D56" s="110">
        <v>98.13</v>
      </c>
      <c r="E56" s="111"/>
    </row>
    <row r="57" spans="1:5" ht="32.25" customHeight="1">
      <c r="A57" s="199" t="s">
        <v>135</v>
      </c>
      <c r="B57" s="200"/>
      <c r="C57" s="200"/>
      <c r="D57" s="200"/>
      <c r="E57" s="200"/>
    </row>
    <row r="58" ht="14.25">
      <c r="A58" s="35"/>
    </row>
    <row r="59" ht="14.25">
      <c r="A59" s="35"/>
    </row>
    <row r="60" ht="14.25">
      <c r="A60" s="35"/>
    </row>
    <row r="61" ht="14.25">
      <c r="A61" s="35"/>
    </row>
  </sheetData>
  <sheetProtection/>
  <mergeCells count="10">
    <mergeCell ref="A8:B8"/>
    <mergeCell ref="E4:E7"/>
    <mergeCell ref="A57:E57"/>
    <mergeCell ref="A1:E1"/>
    <mergeCell ref="A4:B4"/>
    <mergeCell ref="A5:A7"/>
    <mergeCell ref="B5:B7"/>
    <mergeCell ref="C4:C7"/>
    <mergeCell ref="D4:D7"/>
    <mergeCell ref="A9:B9"/>
  </mergeCells>
  <printOptions horizontalCentered="1"/>
  <pageMargins left="0.35433070866141736" right="0.35433070866141736" top="0.7874015748031497" bottom="0.47" header="0.5118110236220472" footer="0.1968503937007874"/>
  <pageSetup horizontalDpi="600" verticalDpi="600" orientation="landscape" paperSize="9" scale="45"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49"/>
  <sheetViews>
    <sheetView workbookViewId="0" topLeftCell="A1">
      <pane xSplit="2" ySplit="9" topLeftCell="C10" activePane="bottomRight" state="frozen"/>
      <selection pane="topLeft" activeCell="A1" sqref="A1"/>
      <selection pane="topRight" activeCell="C1" sqref="C1"/>
      <selection pane="bottomLeft" activeCell="A10" sqref="A10"/>
      <selection pane="bottomRight" activeCell="C9" sqref="C9"/>
    </sheetView>
  </sheetViews>
  <sheetFormatPr defaultColWidth="9.00390625" defaultRowHeight="14.25"/>
  <cols>
    <col min="1" max="1" width="11.125" style="36" customWidth="1"/>
    <col min="2" max="2" width="19.00390625" style="36" customWidth="1"/>
    <col min="3" max="5" width="32.625" style="36" customWidth="1"/>
    <col min="6" max="16384" width="9.00390625" style="36" customWidth="1"/>
  </cols>
  <sheetData>
    <row r="1" spans="1:5" s="25" customFormat="1" ht="30" customHeight="1">
      <c r="A1" s="201" t="s">
        <v>195</v>
      </c>
      <c r="B1" s="201"/>
      <c r="C1" s="201"/>
      <c r="D1" s="201"/>
      <c r="E1" s="201"/>
    </row>
    <row r="2" spans="1:5" s="27" customFormat="1" ht="10.5" customHeight="1">
      <c r="A2" s="26"/>
      <c r="B2" s="26"/>
      <c r="E2" s="49" t="s">
        <v>196</v>
      </c>
    </row>
    <row r="3" spans="1:5" s="27" customFormat="1" ht="15" customHeight="1" thickBot="1">
      <c r="A3" s="6" t="s">
        <v>137</v>
      </c>
      <c r="B3" s="26"/>
      <c r="C3" s="37"/>
      <c r="D3" s="37"/>
      <c r="E3" s="49" t="s">
        <v>197</v>
      </c>
    </row>
    <row r="4" spans="1:5" s="28" customFormat="1" ht="20.25" customHeight="1">
      <c r="A4" s="202" t="s">
        <v>198</v>
      </c>
      <c r="B4" s="203"/>
      <c r="C4" s="215" t="s">
        <v>199</v>
      </c>
      <c r="D4" s="211" t="s">
        <v>200</v>
      </c>
      <c r="E4" s="196" t="s">
        <v>201</v>
      </c>
    </row>
    <row r="5" spans="1:5" s="28" customFormat="1" ht="24.75" customHeight="1">
      <c r="A5" s="216" t="s">
        <v>202</v>
      </c>
      <c r="B5" s="207" t="s">
        <v>42</v>
      </c>
      <c r="C5" s="209"/>
      <c r="D5" s="212"/>
      <c r="E5" s="197"/>
    </row>
    <row r="6" spans="1:5" s="28" customFormat="1" ht="18" customHeight="1">
      <c r="A6" s="216"/>
      <c r="B6" s="207"/>
      <c r="C6" s="209"/>
      <c r="D6" s="212"/>
      <c r="E6" s="197"/>
    </row>
    <row r="7" spans="1:5" s="28" customFormat="1" ht="22.5" customHeight="1">
      <c r="A7" s="216"/>
      <c r="B7" s="207"/>
      <c r="C7" s="210"/>
      <c r="D7" s="213"/>
      <c r="E7" s="198"/>
    </row>
    <row r="8" spans="1:5" s="28" customFormat="1" ht="22.5" customHeight="1">
      <c r="A8" s="194" t="s">
        <v>43</v>
      </c>
      <c r="B8" s="195"/>
      <c r="C8" s="29">
        <v>1</v>
      </c>
      <c r="D8" s="29">
        <v>2</v>
      </c>
      <c r="E8" s="30">
        <v>3</v>
      </c>
    </row>
    <row r="9" spans="1:5" s="28" customFormat="1" ht="22.5" customHeight="1">
      <c r="A9" s="194" t="s">
        <v>203</v>
      </c>
      <c r="B9" s="195"/>
      <c r="C9" s="42">
        <f>C10+C17+C34+C43</f>
        <v>1479.7100000000003</v>
      </c>
      <c r="D9" s="42">
        <f>D10+D17+D34+D43</f>
        <v>1182.1800000000003</v>
      </c>
      <c r="E9" s="42">
        <f>E10+E17+E34+E43</f>
        <v>297.53000000000003</v>
      </c>
    </row>
    <row r="10" spans="1:5" s="28" customFormat="1" ht="22.5" customHeight="1">
      <c r="A10" s="131">
        <v>301</v>
      </c>
      <c r="B10" s="134" t="s">
        <v>204</v>
      </c>
      <c r="C10" s="42">
        <f aca="true" t="shared" si="0" ref="C10:C31">SUM(D10:E10)</f>
        <v>820.7000000000002</v>
      </c>
      <c r="D10" s="42">
        <f>SUM(D11:D16)</f>
        <v>820.7000000000002</v>
      </c>
      <c r="E10" s="42">
        <f>SUM(E11:E16)</f>
        <v>0</v>
      </c>
    </row>
    <row r="11" spans="1:5" s="28" customFormat="1" ht="22.5" customHeight="1">
      <c r="A11" s="131">
        <v>30101</v>
      </c>
      <c r="B11" s="134" t="s">
        <v>205</v>
      </c>
      <c r="C11" s="42">
        <f t="shared" si="0"/>
        <v>285.06</v>
      </c>
      <c r="D11" s="42">
        <f>140.47+50.26+33.87+60.46</f>
        <v>285.06</v>
      </c>
      <c r="E11" s="43"/>
    </row>
    <row r="12" spans="1:5" s="28" customFormat="1" ht="22.5" customHeight="1">
      <c r="A12" s="131">
        <v>30102</v>
      </c>
      <c r="B12" s="134" t="s">
        <v>206</v>
      </c>
      <c r="C12" s="42">
        <f t="shared" si="0"/>
        <v>231.13</v>
      </c>
      <c r="D12" s="42">
        <f>79.33+106.02+28.3+17.48</f>
        <v>231.13</v>
      </c>
      <c r="E12" s="43"/>
    </row>
    <row r="13" spans="1:5" s="28" customFormat="1" ht="22.5" customHeight="1">
      <c r="A13" s="131">
        <v>30103</v>
      </c>
      <c r="B13" s="134" t="s">
        <v>207</v>
      </c>
      <c r="C13" s="42">
        <f t="shared" si="0"/>
        <v>75.75</v>
      </c>
      <c r="D13" s="42">
        <f>43.9+31.85</f>
        <v>75.75</v>
      </c>
      <c r="E13" s="43"/>
    </row>
    <row r="14" spans="1:5" s="28" customFormat="1" ht="22.5" customHeight="1">
      <c r="A14" s="131">
        <v>30104</v>
      </c>
      <c r="B14" s="134" t="s">
        <v>208</v>
      </c>
      <c r="C14" s="42">
        <f t="shared" si="0"/>
        <v>154.09</v>
      </c>
      <c r="D14" s="42">
        <f>22.48+58.52+64.15+8.94</f>
        <v>154.09</v>
      </c>
      <c r="E14" s="43"/>
    </row>
    <row r="15" spans="1:5" s="28" customFormat="1" ht="22.5" customHeight="1">
      <c r="A15" s="138">
        <v>30107</v>
      </c>
      <c r="B15" s="139" t="s">
        <v>237</v>
      </c>
      <c r="C15" s="42">
        <f t="shared" si="0"/>
        <v>70.96</v>
      </c>
      <c r="D15" s="42">
        <v>70.96</v>
      </c>
      <c r="E15" s="43"/>
    </row>
    <row r="16" spans="1:5" s="28" customFormat="1" ht="22.5" customHeight="1" thickBot="1">
      <c r="A16" s="136">
        <v>30199</v>
      </c>
      <c r="B16" s="135" t="s">
        <v>209</v>
      </c>
      <c r="C16" s="42">
        <f t="shared" si="0"/>
        <v>3.71</v>
      </c>
      <c r="D16" s="42">
        <v>3.71</v>
      </c>
      <c r="E16" s="43"/>
    </row>
    <row r="17" spans="1:5" s="28" customFormat="1" ht="22.5" customHeight="1">
      <c r="A17" s="137">
        <v>302</v>
      </c>
      <c r="B17" s="134" t="s">
        <v>210</v>
      </c>
      <c r="C17" s="42">
        <f t="shared" si="0"/>
        <v>296.90000000000003</v>
      </c>
      <c r="D17" s="42">
        <f>SUM(D18:D33)</f>
        <v>0</v>
      </c>
      <c r="E17" s="42">
        <f>SUM(E18:E33)</f>
        <v>296.90000000000003</v>
      </c>
    </row>
    <row r="18" spans="1:5" s="28" customFormat="1" ht="22.5" customHeight="1">
      <c r="A18" s="131">
        <v>30201</v>
      </c>
      <c r="B18" s="134" t="s">
        <v>211</v>
      </c>
      <c r="C18" s="42">
        <f t="shared" si="0"/>
        <v>57.31</v>
      </c>
      <c r="D18" s="42"/>
      <c r="E18" s="43">
        <f>15.8+2.49+13.52+25.5</f>
        <v>57.31</v>
      </c>
    </row>
    <row r="19" spans="1:5" s="28" customFormat="1" ht="22.5" customHeight="1">
      <c r="A19" s="131">
        <v>30202</v>
      </c>
      <c r="B19" s="134" t="s">
        <v>212</v>
      </c>
      <c r="C19" s="42">
        <f t="shared" si="0"/>
        <v>11.96</v>
      </c>
      <c r="D19" s="42"/>
      <c r="E19" s="43">
        <f>3.53+0.14+0.5+7.79</f>
        <v>11.96</v>
      </c>
    </row>
    <row r="20" spans="1:5" s="28" customFormat="1" ht="22.5" customHeight="1">
      <c r="A20" s="131">
        <v>30204</v>
      </c>
      <c r="B20" s="134" t="s">
        <v>213</v>
      </c>
      <c r="C20" s="42">
        <f t="shared" si="0"/>
        <v>0.35000000000000003</v>
      </c>
      <c r="D20" s="42"/>
      <c r="E20" s="43">
        <f>0.05+0.07+0.23</f>
        <v>0.35000000000000003</v>
      </c>
    </row>
    <row r="21" spans="1:5" s="28" customFormat="1" ht="22.5" customHeight="1">
      <c r="A21" s="131">
        <v>30205</v>
      </c>
      <c r="B21" s="134" t="s">
        <v>214</v>
      </c>
      <c r="C21" s="42">
        <f t="shared" si="0"/>
        <v>1.4300000000000002</v>
      </c>
      <c r="D21" s="42"/>
      <c r="E21" s="43">
        <f>0.1+0.3+0.48+0.55</f>
        <v>1.4300000000000002</v>
      </c>
    </row>
    <row r="22" spans="1:5" s="28" customFormat="1" ht="22.5" customHeight="1" thickBot="1">
      <c r="A22" s="136">
        <v>30206</v>
      </c>
      <c r="B22" s="135" t="s">
        <v>215</v>
      </c>
      <c r="C22" s="42">
        <f t="shared" si="0"/>
        <v>24.120000000000005</v>
      </c>
      <c r="D22" s="42"/>
      <c r="E22" s="43">
        <f>5.98+2.27+12.13+3.74</f>
        <v>24.120000000000005</v>
      </c>
    </row>
    <row r="23" spans="1:5" s="28" customFormat="1" ht="22.5" customHeight="1">
      <c r="A23" s="137">
        <v>30207</v>
      </c>
      <c r="B23" s="134" t="s">
        <v>216</v>
      </c>
      <c r="C23" s="42">
        <f t="shared" si="0"/>
        <v>22.01</v>
      </c>
      <c r="D23" s="42"/>
      <c r="E23" s="43">
        <f>14.01+2.42+3.03+2.55</f>
        <v>22.01</v>
      </c>
    </row>
    <row r="24" spans="1:5" s="28" customFormat="1" ht="22.5" customHeight="1" thickBot="1">
      <c r="A24" s="136">
        <v>30209</v>
      </c>
      <c r="B24" s="135" t="s">
        <v>217</v>
      </c>
      <c r="C24" s="42">
        <f t="shared" si="0"/>
        <v>0.76</v>
      </c>
      <c r="D24" s="42"/>
      <c r="E24" s="43">
        <v>0.76</v>
      </c>
    </row>
    <row r="25" spans="1:5" s="28" customFormat="1" ht="22.5" customHeight="1">
      <c r="A25" s="137">
        <v>30211</v>
      </c>
      <c r="B25" s="134" t="s">
        <v>218</v>
      </c>
      <c r="C25" s="42">
        <f t="shared" si="0"/>
        <v>4.38</v>
      </c>
      <c r="D25" s="42"/>
      <c r="E25" s="43">
        <f>0.08+0.74+2.76+0.8</f>
        <v>4.38</v>
      </c>
    </row>
    <row r="26" spans="1:5" s="28" customFormat="1" ht="22.5" customHeight="1">
      <c r="A26" s="131">
        <v>30213</v>
      </c>
      <c r="B26" s="134" t="s">
        <v>219</v>
      </c>
      <c r="C26" s="42">
        <f t="shared" si="0"/>
        <v>68.36</v>
      </c>
      <c r="D26" s="42"/>
      <c r="E26" s="43">
        <f>1.37+4.05+59.68+3.26</f>
        <v>68.36</v>
      </c>
    </row>
    <row r="27" spans="1:5" s="28" customFormat="1" ht="22.5" customHeight="1">
      <c r="A27" s="131">
        <v>30215</v>
      </c>
      <c r="B27" s="134" t="s">
        <v>220</v>
      </c>
      <c r="C27" s="42">
        <f t="shared" si="0"/>
        <v>2.2800000000000002</v>
      </c>
      <c r="D27" s="42"/>
      <c r="E27" s="43">
        <f>1+1+0.28</f>
        <v>2.2800000000000002</v>
      </c>
    </row>
    <row r="28" spans="1:5" s="28" customFormat="1" ht="22.5" customHeight="1">
      <c r="A28" s="131">
        <v>30216</v>
      </c>
      <c r="B28" s="134" t="s">
        <v>221</v>
      </c>
      <c r="C28" s="42">
        <f t="shared" si="0"/>
        <v>7.9</v>
      </c>
      <c r="D28" s="42"/>
      <c r="E28" s="43">
        <f>6.78+0.03+0.07+1.02</f>
        <v>7.9</v>
      </c>
    </row>
    <row r="29" spans="1:5" s="28" customFormat="1" ht="22.5" customHeight="1">
      <c r="A29" s="131">
        <v>30217</v>
      </c>
      <c r="B29" s="134" t="s">
        <v>222</v>
      </c>
      <c r="C29" s="42">
        <f t="shared" si="0"/>
        <v>7.7299999999999995</v>
      </c>
      <c r="D29" s="42"/>
      <c r="E29" s="43">
        <f>1.98+2.8+0.96+1.99</f>
        <v>7.7299999999999995</v>
      </c>
    </row>
    <row r="30" spans="1:5" s="28" customFormat="1" ht="22.5" customHeight="1">
      <c r="A30" s="138">
        <v>30226</v>
      </c>
      <c r="B30" s="139" t="s">
        <v>223</v>
      </c>
      <c r="C30" s="42">
        <f t="shared" si="0"/>
        <v>5.99</v>
      </c>
      <c r="D30" s="42"/>
      <c r="E30" s="43">
        <f>1.6+4.39</f>
        <v>5.99</v>
      </c>
    </row>
    <row r="31" spans="1:5" s="28" customFormat="1" ht="22.5" customHeight="1">
      <c r="A31" s="138">
        <v>30218</v>
      </c>
      <c r="B31" s="139" t="s">
        <v>238</v>
      </c>
      <c r="C31" s="42">
        <f t="shared" si="0"/>
        <v>41.64</v>
      </c>
      <c r="D31" s="42"/>
      <c r="E31" s="43">
        <v>41.64</v>
      </c>
    </row>
    <row r="32" spans="1:5" s="28" customFormat="1" ht="22.5" customHeight="1" thickBot="1">
      <c r="A32" s="136">
        <v>30231</v>
      </c>
      <c r="B32" s="135" t="s">
        <v>224</v>
      </c>
      <c r="C32" s="42">
        <f aca="true" t="shared" si="1" ref="C32:C44">SUM(D32:E32)</f>
        <v>29.67</v>
      </c>
      <c r="D32" s="42"/>
      <c r="E32" s="43">
        <f>4+3+20+2.67</f>
        <v>29.67</v>
      </c>
    </row>
    <row r="33" spans="1:5" s="28" customFormat="1" ht="22.5" customHeight="1">
      <c r="A33" s="137">
        <v>30299</v>
      </c>
      <c r="B33" s="134" t="s">
        <v>225</v>
      </c>
      <c r="C33" s="42">
        <f t="shared" si="1"/>
        <v>11.01</v>
      </c>
      <c r="D33" s="42"/>
      <c r="E33" s="43">
        <f>5.83+5.18</f>
        <v>11.01</v>
      </c>
    </row>
    <row r="34" spans="1:5" s="28" customFormat="1" ht="22.5" customHeight="1">
      <c r="A34" s="131">
        <v>303</v>
      </c>
      <c r="B34" s="134" t="s">
        <v>226</v>
      </c>
      <c r="C34" s="42">
        <f t="shared" si="1"/>
        <v>361.48</v>
      </c>
      <c r="D34" s="42">
        <f>SUM(D35:D42)</f>
        <v>361.48</v>
      </c>
      <c r="E34" s="42">
        <f>SUM(E35:E42)</f>
        <v>0</v>
      </c>
    </row>
    <row r="35" spans="1:5" s="28" customFormat="1" ht="22.5" customHeight="1">
      <c r="A35" s="131">
        <v>30301</v>
      </c>
      <c r="B35" s="134" t="s">
        <v>227</v>
      </c>
      <c r="C35" s="42">
        <f t="shared" si="1"/>
        <v>14.17</v>
      </c>
      <c r="D35" s="42">
        <v>14.17</v>
      </c>
      <c r="E35" s="43"/>
    </row>
    <row r="36" spans="1:5" s="28" customFormat="1" ht="22.5" customHeight="1">
      <c r="A36" s="131">
        <v>30302</v>
      </c>
      <c r="B36" s="134" t="s">
        <v>228</v>
      </c>
      <c r="C36" s="42">
        <f t="shared" si="1"/>
        <v>219.86</v>
      </c>
      <c r="D36" s="42">
        <f>139.05+21.56+47.71+11.54</f>
        <v>219.86</v>
      </c>
      <c r="E36" s="43"/>
    </row>
    <row r="37" spans="1:5" s="28" customFormat="1" ht="22.5" customHeight="1">
      <c r="A37" s="133">
        <v>30304</v>
      </c>
      <c r="B37" s="134" t="s">
        <v>239</v>
      </c>
      <c r="C37" s="42">
        <f t="shared" si="1"/>
        <v>0.25</v>
      </c>
      <c r="D37" s="42">
        <v>0.25</v>
      </c>
      <c r="E37" s="43"/>
    </row>
    <row r="38" spans="1:5" s="28" customFormat="1" ht="22.5" customHeight="1">
      <c r="A38" s="133">
        <v>30306</v>
      </c>
      <c r="B38" s="134" t="s">
        <v>229</v>
      </c>
      <c r="C38" s="42">
        <f t="shared" si="1"/>
        <v>0.71</v>
      </c>
      <c r="D38" s="42">
        <v>0.71</v>
      </c>
      <c r="E38" s="43"/>
    </row>
    <row r="39" spans="1:5" s="28" customFormat="1" ht="22.5" customHeight="1">
      <c r="A39" s="131">
        <v>30307</v>
      </c>
      <c r="B39" s="132" t="s">
        <v>230</v>
      </c>
      <c r="C39" s="42">
        <f t="shared" si="1"/>
        <v>9.4</v>
      </c>
      <c r="D39" s="42">
        <v>9.4</v>
      </c>
      <c r="E39" s="43"/>
    </row>
    <row r="40" spans="1:5" s="28" customFormat="1" ht="22.5" customHeight="1">
      <c r="A40" s="131">
        <v>30309</v>
      </c>
      <c r="B40" s="134" t="s">
        <v>231</v>
      </c>
      <c r="C40" s="42">
        <f t="shared" si="1"/>
        <v>18.26</v>
      </c>
      <c r="D40" s="42">
        <f>5.08+3.68+6.2+3.3</f>
        <v>18.26</v>
      </c>
      <c r="E40" s="43"/>
    </row>
    <row r="41" spans="1:5" s="28" customFormat="1" ht="22.5" customHeight="1">
      <c r="A41" s="131">
        <v>30311</v>
      </c>
      <c r="B41" s="134" t="s">
        <v>232</v>
      </c>
      <c r="C41" s="42">
        <f t="shared" si="1"/>
        <v>98.13</v>
      </c>
      <c r="D41" s="42">
        <f>39.37+23.96+22.58+12.22</f>
        <v>98.13</v>
      </c>
      <c r="E41" s="43"/>
    </row>
    <row r="42" spans="1:5" s="28" customFormat="1" ht="22.5" customHeight="1">
      <c r="A42" s="131">
        <v>30399</v>
      </c>
      <c r="B42" s="127" t="s">
        <v>233</v>
      </c>
      <c r="C42" s="42">
        <f t="shared" si="1"/>
        <v>0.7</v>
      </c>
      <c r="D42" s="42">
        <v>0.7</v>
      </c>
      <c r="E42" s="43"/>
    </row>
    <row r="43" spans="1:5" s="28" customFormat="1" ht="22.5" customHeight="1">
      <c r="A43" s="131">
        <v>310</v>
      </c>
      <c r="B43" s="134" t="s">
        <v>234</v>
      </c>
      <c r="C43" s="42">
        <f t="shared" si="1"/>
        <v>0.63</v>
      </c>
      <c r="D43" s="42"/>
      <c r="E43" s="43">
        <f>E44</f>
        <v>0.63</v>
      </c>
    </row>
    <row r="44" spans="1:5" s="28" customFormat="1" ht="22.5" customHeight="1" thickBot="1">
      <c r="A44" s="131">
        <v>31002</v>
      </c>
      <c r="B44" s="134" t="s">
        <v>235</v>
      </c>
      <c r="C44" s="42">
        <f t="shared" si="1"/>
        <v>0.63</v>
      </c>
      <c r="D44" s="42"/>
      <c r="E44" s="43">
        <v>0.63</v>
      </c>
    </row>
    <row r="45" spans="1:5" ht="32.25" customHeight="1">
      <c r="A45" s="214" t="s">
        <v>236</v>
      </c>
      <c r="B45" s="200"/>
      <c r="C45" s="200"/>
      <c r="D45" s="200"/>
      <c r="E45" s="200"/>
    </row>
    <row r="46" ht="14.25">
      <c r="A46" s="35"/>
    </row>
    <row r="47" ht="14.25">
      <c r="A47" s="35"/>
    </row>
    <row r="48" ht="14.25">
      <c r="A48" s="35"/>
    </row>
    <row r="49" ht="14.25">
      <c r="A49" s="35"/>
    </row>
  </sheetData>
  <sheetProtection/>
  <mergeCells count="10">
    <mergeCell ref="A45:E45"/>
    <mergeCell ref="A8:B8"/>
    <mergeCell ref="A9:B9"/>
    <mergeCell ref="A1:E1"/>
    <mergeCell ref="A4:B4"/>
    <mergeCell ref="C4:C7"/>
    <mergeCell ref="D4:D7"/>
    <mergeCell ref="E4:E7"/>
    <mergeCell ref="A5:A7"/>
    <mergeCell ref="B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50"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tabSelected="1" zoomScalePageLayoutView="0" workbookViewId="0" topLeftCell="A1">
      <selection activeCell="E15" sqref="E15"/>
    </sheetView>
  </sheetViews>
  <sheetFormatPr defaultColWidth="9.00390625" defaultRowHeight="14.25"/>
  <cols>
    <col min="1" max="1" width="14.75390625" style="36" customWidth="1"/>
    <col min="2" max="2" width="13.25390625" style="36" customWidth="1"/>
    <col min="3" max="3" width="13.75390625" style="36" customWidth="1"/>
    <col min="4" max="4" width="14.25390625" style="36" customWidth="1"/>
    <col min="5" max="5" width="15.75390625" style="36" customWidth="1"/>
    <col min="6" max="6" width="14.50390625" style="36" customWidth="1"/>
    <col min="7" max="16384" width="9.00390625" style="36" customWidth="1"/>
  </cols>
  <sheetData>
    <row r="1" spans="1:6" s="25" customFormat="1" ht="30" customHeight="1">
      <c r="A1" s="222" t="s">
        <v>129</v>
      </c>
      <c r="B1" s="222"/>
      <c r="C1" s="222"/>
      <c r="D1" s="222"/>
      <c r="E1" s="222"/>
      <c r="F1" s="222"/>
    </row>
    <row r="2" s="27" customFormat="1" ht="10.5" customHeight="1">
      <c r="F2" s="100" t="s">
        <v>128</v>
      </c>
    </row>
    <row r="3" spans="1:6" s="27" customFormat="1" ht="15" customHeight="1" thickBot="1">
      <c r="A3" s="6" t="s">
        <v>137</v>
      </c>
      <c r="B3" s="50"/>
      <c r="C3" s="50"/>
      <c r="D3" s="50"/>
      <c r="E3" s="50"/>
      <c r="F3" s="49" t="s">
        <v>55</v>
      </c>
    </row>
    <row r="4" spans="1:6" s="28" customFormat="1" ht="41.25" customHeight="1">
      <c r="A4" s="217" t="s">
        <v>77</v>
      </c>
      <c r="B4" s="219" t="s">
        <v>78</v>
      </c>
      <c r="C4" s="219" t="s">
        <v>79</v>
      </c>
      <c r="D4" s="219"/>
      <c r="E4" s="219"/>
      <c r="F4" s="223" t="s">
        <v>80</v>
      </c>
    </row>
    <row r="5" spans="1:6" s="28" customFormat="1" ht="39" customHeight="1">
      <c r="A5" s="218"/>
      <c r="B5" s="220"/>
      <c r="C5" s="103" t="s">
        <v>81</v>
      </c>
      <c r="D5" s="103" t="s">
        <v>82</v>
      </c>
      <c r="E5" s="103" t="s">
        <v>83</v>
      </c>
      <c r="F5" s="224"/>
    </row>
    <row r="6" spans="1:6" s="28" customFormat="1" ht="39" customHeight="1">
      <c r="A6" s="104">
        <v>1</v>
      </c>
      <c r="B6" s="89">
        <v>2</v>
      </c>
      <c r="C6" s="89">
        <v>3</v>
      </c>
      <c r="D6" s="89">
        <v>4</v>
      </c>
      <c r="E6" s="89">
        <v>5</v>
      </c>
      <c r="F6" s="90">
        <v>6</v>
      </c>
    </row>
    <row r="7" spans="1:6" s="33" customFormat="1" ht="60" customHeight="1" thickBot="1">
      <c r="A7" s="113">
        <f>C7+F7</f>
        <v>78.97</v>
      </c>
      <c r="B7" s="114">
        <v>0</v>
      </c>
      <c r="C7" s="114">
        <f>SUM(D7:E7)</f>
        <v>58.67</v>
      </c>
      <c r="D7" s="114">
        <v>0</v>
      </c>
      <c r="E7" s="114">
        <f>26+2.67+20+10</f>
        <v>58.67</v>
      </c>
      <c r="F7" s="115">
        <f>14.56+1.99+0.95+2.8</f>
        <v>20.3</v>
      </c>
    </row>
    <row r="8" spans="1:6" ht="45" customHeight="1">
      <c r="A8" s="221"/>
      <c r="B8" s="221"/>
      <c r="C8" s="221"/>
      <c r="D8" s="221"/>
      <c r="E8" s="221"/>
      <c r="F8" s="221"/>
    </row>
  </sheetData>
  <sheetProtection/>
  <mergeCells count="6">
    <mergeCell ref="A4:A5"/>
    <mergeCell ref="B4:B5"/>
    <mergeCell ref="A8:F8"/>
    <mergeCell ref="A1:F1"/>
    <mergeCell ref="C4:E4"/>
    <mergeCell ref="F4:F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D4" sqref="D4:D7"/>
    </sheetView>
  </sheetViews>
  <sheetFormatPr defaultColWidth="9.00390625" defaultRowHeight="14.25"/>
  <cols>
    <col min="1" max="2" width="4.625" style="36" customWidth="1"/>
    <col min="3" max="3" width="11.00390625" style="36" customWidth="1"/>
    <col min="4" max="9" width="16.625" style="36" customWidth="1"/>
    <col min="10" max="16384" width="9.00390625" style="36" customWidth="1"/>
  </cols>
  <sheetData>
    <row r="1" spans="1:9" s="25" customFormat="1" ht="30" customHeight="1">
      <c r="A1" s="222" t="s">
        <v>126</v>
      </c>
      <c r="B1" s="201"/>
      <c r="C1" s="201"/>
      <c r="D1" s="201"/>
      <c r="E1" s="201"/>
      <c r="F1" s="201"/>
      <c r="G1" s="201"/>
      <c r="H1" s="201"/>
      <c r="I1" s="201"/>
    </row>
    <row r="2" spans="1:9" s="27" customFormat="1" ht="10.5" customHeight="1">
      <c r="A2" s="26"/>
      <c r="B2" s="26"/>
      <c r="C2" s="26"/>
      <c r="I2" s="100" t="s">
        <v>125</v>
      </c>
    </row>
    <row r="3" spans="1:9" s="27" customFormat="1" ht="15" customHeight="1" thickBot="1">
      <c r="A3" s="6" t="s">
        <v>137</v>
      </c>
      <c r="B3" s="26"/>
      <c r="C3" s="26"/>
      <c r="D3" s="37"/>
      <c r="E3" s="37"/>
      <c r="F3" s="37"/>
      <c r="G3" s="37"/>
      <c r="H3" s="50"/>
      <c r="I3" s="100" t="s">
        <v>55</v>
      </c>
    </row>
    <row r="4" spans="1:9" s="28" customFormat="1" ht="20.25" customHeight="1">
      <c r="A4" s="202" t="s">
        <v>52</v>
      </c>
      <c r="B4" s="203"/>
      <c r="C4" s="203"/>
      <c r="D4" s="208" t="s">
        <v>136</v>
      </c>
      <c r="E4" s="236" t="s">
        <v>62</v>
      </c>
      <c r="F4" s="237" t="s">
        <v>66</v>
      </c>
      <c r="G4" s="238"/>
      <c r="H4" s="238"/>
      <c r="I4" s="234" t="s">
        <v>64</v>
      </c>
    </row>
    <row r="5" spans="1:9" s="28" customFormat="1" ht="27" customHeight="1">
      <c r="A5" s="235" t="s">
        <v>131</v>
      </c>
      <c r="B5" s="207"/>
      <c r="C5" s="207" t="s">
        <v>42</v>
      </c>
      <c r="D5" s="209"/>
      <c r="E5" s="212"/>
      <c r="F5" s="239" t="s">
        <v>67</v>
      </c>
      <c r="G5" s="239" t="s">
        <v>65</v>
      </c>
      <c r="H5" s="225" t="s">
        <v>63</v>
      </c>
      <c r="I5" s="197"/>
    </row>
    <row r="6" spans="1:9" s="28" customFormat="1" ht="18" customHeight="1">
      <c r="A6" s="216"/>
      <c r="B6" s="207"/>
      <c r="C6" s="207"/>
      <c r="D6" s="209"/>
      <c r="E6" s="212"/>
      <c r="F6" s="212"/>
      <c r="G6" s="239"/>
      <c r="H6" s="225"/>
      <c r="I6" s="197"/>
    </row>
    <row r="7" spans="1:9" s="28" customFormat="1" ht="22.5" customHeight="1">
      <c r="A7" s="216"/>
      <c r="B7" s="207"/>
      <c r="C7" s="207"/>
      <c r="D7" s="210"/>
      <c r="E7" s="213"/>
      <c r="F7" s="213"/>
      <c r="G7" s="240"/>
      <c r="H7" s="226"/>
      <c r="I7" s="198"/>
    </row>
    <row r="8" spans="1:9" s="28" customFormat="1" ht="22.5" customHeight="1">
      <c r="A8" s="194" t="s">
        <v>43</v>
      </c>
      <c r="B8" s="228"/>
      <c r="C8" s="195"/>
      <c r="D8" s="29">
        <v>1</v>
      </c>
      <c r="E8" s="29">
        <v>2</v>
      </c>
      <c r="F8" s="29">
        <v>3</v>
      </c>
      <c r="G8" s="29">
        <v>4</v>
      </c>
      <c r="H8" s="53">
        <v>5</v>
      </c>
      <c r="I8" s="30">
        <v>6</v>
      </c>
    </row>
    <row r="9" spans="1:9" s="28" customFormat="1" ht="22.5" customHeight="1">
      <c r="A9" s="229" t="s">
        <v>54</v>
      </c>
      <c r="B9" s="230"/>
      <c r="C9" s="231"/>
      <c r="D9" s="42"/>
      <c r="E9" s="42"/>
      <c r="F9" s="42"/>
      <c r="G9" s="42"/>
      <c r="H9" s="54"/>
      <c r="I9" s="43"/>
    </row>
    <row r="10" spans="1:9" s="33" customFormat="1" ht="22.5" customHeight="1">
      <c r="A10" s="216"/>
      <c r="B10" s="207"/>
      <c r="C10" s="31"/>
      <c r="D10" s="44"/>
      <c r="E10" s="44"/>
      <c r="F10" s="44"/>
      <c r="G10" s="45"/>
      <c r="H10" s="55"/>
      <c r="I10" s="46"/>
    </row>
    <row r="11" spans="1:9" s="33" customFormat="1" ht="22.5" customHeight="1">
      <c r="A11" s="216"/>
      <c r="B11" s="207"/>
      <c r="C11" s="32"/>
      <c r="D11" s="44"/>
      <c r="E11" s="44"/>
      <c r="F11" s="44"/>
      <c r="G11" s="44"/>
      <c r="H11" s="56"/>
      <c r="I11" s="46"/>
    </row>
    <row r="12" spans="1:9" s="33" customFormat="1" ht="22.5" customHeight="1">
      <c r="A12" s="216"/>
      <c r="B12" s="207"/>
      <c r="C12" s="31"/>
      <c r="D12" s="44"/>
      <c r="E12" s="44"/>
      <c r="F12" s="44"/>
      <c r="G12" s="44"/>
      <c r="H12" s="56"/>
      <c r="I12" s="46"/>
    </row>
    <row r="13" spans="1:9" s="33" customFormat="1" ht="22.5" customHeight="1">
      <c r="A13" s="216"/>
      <c r="B13" s="207"/>
      <c r="C13" s="32"/>
      <c r="D13" s="44"/>
      <c r="E13" s="44"/>
      <c r="F13" s="44"/>
      <c r="G13" s="44"/>
      <c r="H13" s="56"/>
      <c r="I13" s="46"/>
    </row>
    <row r="14" spans="1:9" s="33" customFormat="1" ht="22.5" customHeight="1">
      <c r="A14" s="216"/>
      <c r="B14" s="207"/>
      <c r="C14" s="32"/>
      <c r="D14" s="44"/>
      <c r="E14" s="44"/>
      <c r="F14" s="44"/>
      <c r="G14" s="44"/>
      <c r="H14" s="56"/>
      <c r="I14" s="46"/>
    </row>
    <row r="15" spans="1:9" s="33" customFormat="1" ht="22.5" customHeight="1" thickBot="1">
      <c r="A15" s="232"/>
      <c r="B15" s="233"/>
      <c r="C15" s="34"/>
      <c r="D15" s="47"/>
      <c r="E15" s="47"/>
      <c r="F15" s="47"/>
      <c r="G15" s="47"/>
      <c r="H15" s="57"/>
      <c r="I15" s="48"/>
    </row>
    <row r="16" spans="1:9" ht="32.25" customHeight="1">
      <c r="A16" s="227" t="s">
        <v>127</v>
      </c>
      <c r="B16" s="200"/>
      <c r="C16" s="200"/>
      <c r="D16" s="200"/>
      <c r="E16" s="200"/>
      <c r="F16" s="200"/>
      <c r="G16" s="200"/>
      <c r="H16" s="200"/>
      <c r="I16" s="200"/>
    </row>
    <row r="17" ht="14.25">
      <c r="A17" s="35"/>
    </row>
    <row r="18" ht="14.25">
      <c r="A18" s="35"/>
    </row>
    <row r="19" ht="14.25">
      <c r="A19" s="35"/>
    </row>
    <row r="20" ht="14.25">
      <c r="A20" s="35"/>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冯碧艳</cp:lastModifiedBy>
  <cp:lastPrinted>2016-07-14T11:28:13Z</cp:lastPrinted>
  <dcterms:created xsi:type="dcterms:W3CDTF">2011-12-26T04:36:18Z</dcterms:created>
  <dcterms:modified xsi:type="dcterms:W3CDTF">2016-07-20T09:23:46Z</dcterms:modified>
  <cp:category/>
  <cp:version/>
  <cp:contentType/>
  <cp:contentStatus/>
</cp:coreProperties>
</file>