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<sst xmlns="http://schemas.openxmlformats.org/spreadsheetml/2006/main" count="180" uniqueCount="135">
  <si>
    <t>附件2-1：</t>
  </si>
  <si>
    <t>鹤山市龙口镇2025年政府性基金预算收支执行情况表</t>
  </si>
  <si>
    <t>单位：万元</t>
  </si>
  <si>
    <t>收入项目</t>
  </si>
  <si>
    <t>支出项目</t>
  </si>
  <si>
    <t>科目号</t>
  </si>
  <si>
    <t>科目名称</t>
  </si>
  <si>
    <t>年初预算</t>
  </si>
  <si>
    <t>调整后预算数</t>
  </si>
  <si>
    <t>本年实绩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</si>
  <si>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</si>
  <si>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</si>
  <si>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</si>
  <si>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</si>
  <si>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</si>
  <si>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</si>
  <si>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大中型水库移民后期扶持基金收入</t>
  </si>
  <si>
    <t>城乡社区支出</t>
  </si>
  <si>
    <t>彩票公益金收入</t>
  </si>
  <si>
    <t>国有土地使用权出让收入安排的支出</t>
  </si>
  <si>
    <t>城市基础设施配套费收入</t>
  </si>
  <si>
    <t>农业土地开发资金安排的支出</t>
  </si>
  <si>
    <t>国家重大水利工程建设基金相关收入</t>
  </si>
  <si>
    <t>城市基础设施配套费安排的支出</t>
  </si>
  <si>
    <t>污水处理费收入</t>
  </si>
  <si>
    <t>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</si>
  <si>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</si>
  <si>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</si>
  <si>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</si>
  <si>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</si>
  <si>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</si>
  <si>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</si>
  <si>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</si>
  <si>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</si>
  <si>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</si>
  <si>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</si>
  <si>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</si>
  <si>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</si>
  <si>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</si>
  <si>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</si>
  <si>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</si>
  <si>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附件2-2：</t>
  </si>
  <si>
    <t>鹤山市龙口镇2025年政府性基金预算
收入执行情况表</t>
  </si>
  <si>
    <t>单位:万元</t>
  </si>
  <si>
    <t>调整后预算</t>
  </si>
  <si>
    <t>为调整预算%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</si>
  <si>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</si>
  <si>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</si>
  <si>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</si>
  <si>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</si>
  <si>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</si>
  <si>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</si>
  <si>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</si>
  <si>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中央重大水利工程建设资金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</si>
  <si>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</si>
  <si>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</si>
  <si>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</si>
  <si>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</si>
  <si>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</si>
  <si>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</si>
  <si>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</si>
  <si>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附件2-3：</t>
  </si>
  <si>
    <t>鹤山市龙口镇2025年政府性基金预算
支出执行情况表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</si>
  <si>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</si>
  <si>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</si>
  <si>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</si>
  <si>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</si>
  <si>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</si>
  <si>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</si>
  <si>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</si>
  <si>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</si>
  <si>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</si>
  <si>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</si>
  <si>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</si>
  <si>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</si>
  <si>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</si>
  <si>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</si>
  <si>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</si>
  <si>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</si>
  <si>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</si>
  <si>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</si>
  <si>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</si>
  <si>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</si>
  <si>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</si>
  <si>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</si>
  <si>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</si>
  <si>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</si>
  <si>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</si>
  <si>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</si>
  <si>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</si>
  <si>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</si>
  <si>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</si>
  <si>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</si>
  <si>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</si>
  <si>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</si>
  <si>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</si>
  <si>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  移民补助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</si>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</sst>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31" fillId="24" borderId="15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8" applyNumberFormat="1" applyFont="1" applyFill="1" applyBorder="1" applyAlignment="1">
      <alignment horizontal="right" vertical="center"/>
    </xf>
    <xf numFmtId="41" fontId="6" fillId="0" borderId="1" xfId="5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41" fontId="6" fillId="0" borderId="1" xfId="8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8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1" fontId="7" fillId="0" borderId="1" xfId="5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41" fontId="7" fillId="0" borderId="1" xfId="8" applyNumberFormat="1" applyFont="1" applyFill="1" applyBorder="1" applyAlignment="1">
      <alignment horizontal="right" vertical="center"/>
    </xf>
    <xf numFmtId="43" fontId="6" fillId="0" borderId="1" xfId="8" applyNumberFormat="1" applyFont="1" applyFill="1" applyBorder="1" applyAlignment="1">
      <alignment horizontal="right" vertical="center"/>
    </xf>
    <xf numFmtId="0" fontId="6" fillId="0" borderId="1" xfId="8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1" fontId="6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1" fontId="4" fillId="0" borderId="1" xfId="8" applyNumberFormat="1" applyFont="1" applyFill="1" applyBorder="1" applyAlignment="1">
      <alignment horizontal="right" vertical="center" wrapText="1"/>
    </xf>
    <xf numFmtId="41" fontId="10" fillId="0" borderId="1" xfId="8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10" fontId="10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8" applyNumberFormat="1" applyFont="1" applyFill="1" applyBorder="1" applyAlignment="1">
      <alignment horizontal="right" vertical="center" wrapText="1"/>
    </xf>
    <xf numFmtId="41" fontId="1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6" fontId="4" fillId="0" borderId="1" xfId="8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76" fontId="10" fillId="0" borderId="1" xfId="8" applyNumberFormat="1" applyFont="1" applyFill="1" applyBorder="1" applyAlignment="1">
      <alignment horizontal="right" vertical="center" wrapText="1"/>
    </xf>
    <xf numFmtId="176" fontId="0" fillId="0" borderId="1" xfId="0" applyNumberFormat="1" applyBorder="1" applyAlignment="1">
      <alignment vertical="center"/>
    </xf>
    <xf numFmtId="41" fontId="1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10" fillId="0" borderId="1" xfId="8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1" fontId="4" fillId="0" borderId="2" xfId="5" applyFont="1" applyFill="1" applyBorder="1" applyAlignment="1">
      <alignment horizontal="center" vertical="center" wrapText="1"/>
    </xf>
    <xf numFmtId="176" fontId="4" fillId="0" borderId="5" xfId="5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1" fontId="4" fillId="0" borderId="5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10" fillId="0" borderId="1" xfId="5" applyFont="1" applyFill="1" applyBorder="1" applyAlignment="1">
      <alignment vertical="center"/>
    </xf>
    <xf numFmtId="41" fontId="7" fillId="0" borderId="1" xfId="5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opLeftCell="A4" workbookViewId="0">
      <selection activeCell="K12" sqref="K12"/>
    </sheetView>
  </sheetViews>
  <sheetFormatPr defaultColWidth="9" defaultRowHeight="13.5"/>
  <cols>
    <col min="1" max="1" width="10.25" style="50" customWidth="1"/>
    <col min="2" max="2" width="23.5" style="50" customWidth="1"/>
    <col min="3" max="3" width="10.75" style="76" customWidth="1"/>
    <col min="4" max="4" width="10.5" style="76" customWidth="1"/>
    <col min="5" max="5" width="10.75" style="76" customWidth="1"/>
    <col min="6" max="6" width="8.875" style="5" customWidth="1"/>
    <col min="7" max="7" width="25.125" style="5" customWidth="1"/>
    <col min="8" max="8" width="12.625" style="76" customWidth="1"/>
    <col min="9" max="9" width="9.25" style="77"/>
    <col min="10" max="10" width="10.875" style="50" customWidth="1"/>
    <col min="11" max="16384" width="9" style="50"/>
  </cols>
  <sheetData>
    <row r="1" spans="1:1">
      <c r="A1" s="50" t="s">
        <v>0</v>
      </c>
    </row>
    <row r="2" ht="25.5" spans="1:10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</row>
    <row r="3" ht="21" customHeight="1" spans="8:10">
      <c r="H3" s="79"/>
      <c r="I3" s="79"/>
      <c r="J3" s="79" t="s">
        <v>2</v>
      </c>
    </row>
    <row r="4" s="5" customFormat="1" ht="21" customHeight="1" spans="1:10">
      <c r="A4" s="80" t="s">
        <v>3</v>
      </c>
      <c r="B4" s="81"/>
      <c r="C4" s="81"/>
      <c r="D4" s="81"/>
      <c r="E4" s="82"/>
      <c r="F4" s="83" t="s">
        <v>4</v>
      </c>
      <c r="G4" s="83"/>
      <c r="H4" s="83"/>
      <c r="I4" s="83"/>
      <c r="J4" s="83"/>
    </row>
    <row r="5" ht="32.25" customHeight="1" spans="1:10">
      <c r="A5" s="53" t="s">
        <v>5</v>
      </c>
      <c r="B5" s="53" t="s">
        <v>6</v>
      </c>
      <c r="C5" s="84" t="s">
        <v>7</v>
      </c>
      <c r="D5" s="11" t="s">
        <v>8</v>
      </c>
      <c r="E5" s="85" t="s">
        <v>9</v>
      </c>
      <c r="F5" s="86" t="s">
        <v>5</v>
      </c>
      <c r="G5" s="86" t="s">
        <v>6</v>
      </c>
      <c r="H5" s="87" t="s">
        <v>7</v>
      </c>
      <c r="I5" s="85" t="s">
        <v>8</v>
      </c>
      <c r="J5" s="85" t="s">
        <v>9</v>
      </c>
    </row>
    <row r="6" ht="18" customHeight="1" spans="1:10">
      <c r="A6" s="59" t="s">
        <v>10</v>
      </c>
      <c r="B6" s="62"/>
      <c r="C6" s="88">
        <f>SUM(C7:C12)</f>
        <v>1200</v>
      </c>
      <c r="D6" s="88">
        <f>SUM(D7:D12)</f>
        <v>2700</v>
      </c>
      <c r="E6" s="88">
        <f>SUM(E7:E12)</f>
        <v>3033</v>
      </c>
      <c r="F6" s="15" t="s">
        <v>11</v>
      </c>
      <c r="G6" s="16"/>
      <c r="H6" s="89">
        <f t="shared" ref="H6:J6" si="0">SUM(H7:H9)+SUM(H14:H18)</f>
        <v>1200</v>
      </c>
      <c r="I6" s="89">
        <f t="shared" si="0"/>
        <v>2700</v>
      </c>
      <c r="J6" s="89">
        <f t="shared" si="0"/>
        <v>3033</v>
      </c>
    </row>
    <row r="7" ht="18" customHeight="1" spans="1:10">
      <c r="A7" s="61">
        <v>1030147</v>
      </c>
      <c r="B7" s="62" t="s">
        <v>12</v>
      </c>
      <c r="C7" s="90">
        <f>镇级基金收入!C6</f>
        <v>0</v>
      </c>
      <c r="D7" s="90">
        <f>镇级基金收入!D6</f>
        <v>0</v>
      </c>
      <c r="E7" s="90">
        <f>镇级基金收入!E6</f>
        <v>0</v>
      </c>
      <c r="F7" s="21">
        <v>207</v>
      </c>
      <c r="G7" s="22" t="s">
        <v>13</v>
      </c>
      <c r="H7" s="91">
        <f>镇级基金支出!C6</f>
        <v>0</v>
      </c>
      <c r="I7" s="91">
        <f>镇级基金支出!D6</f>
        <v>0</v>
      </c>
      <c r="J7" s="91">
        <f>镇级基金支出!E6</f>
        <v>0</v>
      </c>
    </row>
    <row r="8" ht="22" customHeight="1" spans="1:10">
      <c r="A8" s="61">
        <v>1030148</v>
      </c>
      <c r="B8" s="62" t="s">
        <v>14</v>
      </c>
      <c r="C8" s="90">
        <f>镇级基金收入!C7</f>
        <v>1200</v>
      </c>
      <c r="D8" s="90">
        <f>镇级基金收入!D7</f>
        <v>2700</v>
      </c>
      <c r="E8" s="90">
        <f>镇级基金收入!E7</f>
        <v>2751</v>
      </c>
      <c r="F8" s="21">
        <v>208</v>
      </c>
      <c r="G8" s="22" t="s">
        <v>15</v>
      </c>
      <c r="H8" s="91">
        <f>镇级基金支出!C10</f>
        <v>0</v>
      </c>
      <c r="I8" s="91">
        <f>镇级基金支出!D10</f>
        <v>0</v>
      </c>
      <c r="J8" s="91">
        <f>镇级基金支出!E10</f>
        <v>0</v>
      </c>
    </row>
    <row r="9" ht="32" customHeight="1" spans="1:10">
      <c r="A9" s="61">
        <v>1030149</v>
      </c>
      <c r="B9" s="92" t="s">
        <v>16</v>
      </c>
      <c r="C9" s="90">
        <f>镇级基金收入!C13</f>
        <v>0</v>
      </c>
      <c r="D9" s="90">
        <f>镇级基金收入!D13</f>
        <v>0</v>
      </c>
      <c r="E9" s="90">
        <f>镇级基金收入!E13</f>
        <v>169</v>
      </c>
      <c r="F9" s="21">
        <v>212</v>
      </c>
      <c r="G9" s="22" t="s">
        <v>17</v>
      </c>
      <c r="H9" s="91">
        <f>SUM(H10:H13)</f>
        <v>1200</v>
      </c>
      <c r="I9" s="97">
        <v>2700</v>
      </c>
      <c r="J9" s="93">
        <v>2751</v>
      </c>
    </row>
    <row r="10" ht="27" spans="1:10">
      <c r="A10" s="61">
        <v>1030155</v>
      </c>
      <c r="B10" s="92" t="s">
        <v>18</v>
      </c>
      <c r="C10" s="90">
        <f>镇级基金收入!C14</f>
        <v>0</v>
      </c>
      <c r="D10" s="90">
        <f>镇级基金收入!D14</f>
        <v>0</v>
      </c>
      <c r="E10" s="90">
        <f>镇级基金收入!E14</f>
        <v>23</v>
      </c>
      <c r="F10" s="21">
        <v>21208</v>
      </c>
      <c r="G10" s="22" t="s">
        <v>19</v>
      </c>
      <c r="H10" s="91">
        <f>镇级基金支出!C20</f>
        <v>1200</v>
      </c>
      <c r="I10" s="97">
        <v>2700</v>
      </c>
      <c r="J10" s="93">
        <v>2751</v>
      </c>
    </row>
    <row r="11" ht="21" customHeight="1" spans="1:10">
      <c r="A11" s="61">
        <v>1030156</v>
      </c>
      <c r="B11" s="92" t="s">
        <v>20</v>
      </c>
      <c r="C11" s="90">
        <f>镇级基金收入!C17</f>
        <v>0</v>
      </c>
      <c r="D11" s="90">
        <f>镇级基金收入!D17</f>
        <v>0</v>
      </c>
      <c r="E11" s="90">
        <f>镇级基金收入!E17</f>
        <v>0</v>
      </c>
      <c r="F11" s="21">
        <v>21211</v>
      </c>
      <c r="G11" s="22" t="s">
        <v>21</v>
      </c>
      <c r="H11" s="91">
        <f>镇级基金支出!C31</f>
        <v>0</v>
      </c>
      <c r="I11" s="91">
        <f>镇级基金支出!D31</f>
        <v>0</v>
      </c>
      <c r="J11" s="91">
        <f>镇级基金支出!E31</f>
        <v>0</v>
      </c>
    </row>
    <row r="12" ht="27" spans="1:10">
      <c r="A12" s="61">
        <v>1030158</v>
      </c>
      <c r="B12" s="92" t="s">
        <v>22</v>
      </c>
      <c r="C12" s="90">
        <f>镇级基金收入!C18</f>
        <v>0</v>
      </c>
      <c r="D12" s="90">
        <f>镇级基金收入!D18</f>
        <v>0</v>
      </c>
      <c r="E12" s="90">
        <f>镇级基金收入!E18</f>
        <v>90</v>
      </c>
      <c r="F12" s="21">
        <v>21213</v>
      </c>
      <c r="G12" s="22" t="s">
        <v>23</v>
      </c>
      <c r="H12" s="91">
        <f>-镇级基金支出!C32</f>
        <v>0</v>
      </c>
      <c r="I12" s="91">
        <f>-镇级基金支出!D32</f>
        <v>0</v>
      </c>
      <c r="J12" s="91">
        <f>-镇级基金支出!E32</f>
        <v>0</v>
      </c>
    </row>
    <row r="13" ht="18" customHeight="1" spans="1:10">
      <c r="A13" s="61">
        <v>1030178</v>
      </c>
      <c r="B13" s="92" t="s">
        <v>24</v>
      </c>
      <c r="C13" s="90">
        <f>镇级基金收入!C20</f>
        <v>400</v>
      </c>
      <c r="D13" s="90">
        <f>镇级基金收入!D20</f>
        <v>400</v>
      </c>
      <c r="E13" s="90">
        <f>镇级基金收入!E20</f>
        <v>0</v>
      </c>
      <c r="F13" s="21">
        <v>21214</v>
      </c>
      <c r="G13" s="22" t="s">
        <v>25</v>
      </c>
      <c r="H13" s="91">
        <f>镇级基金支出!C36</f>
        <v>0</v>
      </c>
      <c r="I13" s="91">
        <f>镇级基金支出!D36</f>
        <v>0</v>
      </c>
      <c r="J13" s="91">
        <f>镇级基金支出!E36</f>
        <v>0</v>
      </c>
    </row>
    <row r="14" ht="18" customHeight="1" spans="1:10">
      <c r="A14" s="93"/>
      <c r="B14" s="93"/>
      <c r="C14" s="94"/>
      <c r="D14" s="94"/>
      <c r="E14" s="94"/>
      <c r="F14" s="21">
        <v>213</v>
      </c>
      <c r="G14" s="22" t="s">
        <v>26</v>
      </c>
      <c r="H14" s="91">
        <f>镇级基金支出!C40</f>
        <v>0</v>
      </c>
      <c r="I14" s="91">
        <f>镇级基金支出!D40</f>
        <v>0</v>
      </c>
      <c r="J14" s="93">
        <v>259</v>
      </c>
    </row>
    <row r="15" ht="18" customHeight="1" spans="1:10">
      <c r="A15" s="93"/>
      <c r="B15" s="93"/>
      <c r="C15" s="90"/>
      <c r="D15" s="90"/>
      <c r="E15" s="90"/>
      <c r="F15" s="21">
        <v>214</v>
      </c>
      <c r="G15" s="22" t="s">
        <v>27</v>
      </c>
      <c r="H15" s="91">
        <f>镇级基金支出!C49</f>
        <v>0</v>
      </c>
      <c r="I15" s="91">
        <f>镇级基金支出!D49</f>
        <v>0</v>
      </c>
      <c r="J15" s="91">
        <f>镇级基金支出!E49</f>
        <v>0</v>
      </c>
    </row>
    <row r="16" ht="18" customHeight="1" spans="1:10">
      <c r="A16" s="59"/>
      <c r="B16" s="62"/>
      <c r="C16" s="90"/>
      <c r="D16" s="90"/>
      <c r="E16" s="90"/>
      <c r="F16" s="21">
        <v>229</v>
      </c>
      <c r="G16" s="22" t="s">
        <v>28</v>
      </c>
      <c r="H16" s="91">
        <f>镇级基金支出!C52</f>
        <v>0</v>
      </c>
      <c r="I16" s="91">
        <f>镇级基金支出!D52</f>
        <v>0</v>
      </c>
      <c r="J16" s="93">
        <v>23</v>
      </c>
    </row>
    <row r="17" ht="18" customHeight="1" spans="1:10">
      <c r="A17" s="58"/>
      <c r="B17" s="58"/>
      <c r="C17" s="90"/>
      <c r="D17" s="90"/>
      <c r="E17" s="90"/>
      <c r="F17" s="21">
        <v>232</v>
      </c>
      <c r="G17" s="22" t="s">
        <v>29</v>
      </c>
      <c r="H17" s="91">
        <f>镇级基金支出!C64</f>
        <v>0</v>
      </c>
      <c r="I17" s="91">
        <f>镇级基金支出!D64</f>
        <v>0</v>
      </c>
      <c r="J17" s="91">
        <f>镇级基金支出!E64</f>
        <v>0</v>
      </c>
    </row>
    <row r="18" ht="18" customHeight="1" spans="1:10">
      <c r="A18" s="58"/>
      <c r="B18" s="62"/>
      <c r="C18" s="90"/>
      <c r="D18" s="90"/>
      <c r="E18" s="90"/>
      <c r="F18" s="21">
        <v>233</v>
      </c>
      <c r="G18" s="22" t="s">
        <v>30</v>
      </c>
      <c r="H18" s="90">
        <f>镇级基金支出!C70</f>
        <v>0</v>
      </c>
      <c r="I18" s="90">
        <f>镇级基金支出!D70</f>
        <v>0</v>
      </c>
      <c r="J18" s="90">
        <f>镇级基金支出!E70</f>
        <v>0</v>
      </c>
    </row>
    <row r="19" s="48" customFormat="1" ht="18" customHeight="1" spans="1:10">
      <c r="A19" s="59" t="s">
        <v>31</v>
      </c>
      <c r="B19" s="62"/>
      <c r="C19" s="88">
        <f>镇级基金收入!C22</f>
        <v>0</v>
      </c>
      <c r="D19" s="88">
        <f>镇级基金收入!D22</f>
        <v>0</v>
      </c>
      <c r="E19" s="88">
        <f>镇级基金收入!E22</f>
        <v>0</v>
      </c>
      <c r="F19" s="15" t="s">
        <v>32</v>
      </c>
      <c r="G19" s="16"/>
      <c r="H19" s="89">
        <f>镇级基金支出!C83</f>
        <v>400</v>
      </c>
      <c r="I19" s="98">
        <v>400</v>
      </c>
      <c r="J19" s="90">
        <f>镇级基金支出!E71</f>
        <v>0</v>
      </c>
    </row>
    <row r="20" s="48" customFormat="1" ht="18" customHeight="1" spans="1:10">
      <c r="A20" s="58" t="s">
        <v>33</v>
      </c>
      <c r="B20" s="62"/>
      <c r="C20" s="88">
        <f>镇级基金收入!C24</f>
        <v>0</v>
      </c>
      <c r="D20" s="88">
        <f>镇级基金收入!D24</f>
        <v>0</v>
      </c>
      <c r="E20" s="88">
        <f>镇级基金收入!E24</f>
        <v>0</v>
      </c>
      <c r="F20" s="15" t="s">
        <v>34</v>
      </c>
      <c r="G20" s="95"/>
      <c r="H20" s="89">
        <f>镇级基金支出!C85</f>
        <v>0</v>
      </c>
      <c r="I20" s="89">
        <f>镇级基金支出!D85</f>
        <v>0</v>
      </c>
      <c r="J20" s="89">
        <f>镇级基金支出!E85</f>
        <v>0</v>
      </c>
    </row>
    <row r="21" s="48" customFormat="1" ht="18" customHeight="1" spans="1:10">
      <c r="A21" s="58" t="s">
        <v>35</v>
      </c>
      <c r="B21" s="62"/>
      <c r="C21" s="88">
        <f>镇级基金收入!C26</f>
        <v>0</v>
      </c>
      <c r="D21" s="88">
        <f>镇级基金收入!D26</f>
        <v>0</v>
      </c>
      <c r="E21" s="88">
        <f>镇级基金收入!E26</f>
        <v>0</v>
      </c>
      <c r="F21" s="15" t="s">
        <v>36</v>
      </c>
      <c r="G21" s="95"/>
      <c r="H21" s="89">
        <f>镇级基金支出!C87</f>
        <v>0</v>
      </c>
      <c r="I21" s="89">
        <f>镇级基金支出!D87</f>
        <v>0</v>
      </c>
      <c r="J21" s="89">
        <f>镇级基金支出!E87</f>
        <v>0</v>
      </c>
    </row>
    <row r="22" s="48" customFormat="1" ht="18" customHeight="1" spans="1:10">
      <c r="A22" s="58" t="s">
        <v>37</v>
      </c>
      <c r="B22" s="62"/>
      <c r="C22" s="88">
        <f>镇级基金收入!C30</f>
        <v>0</v>
      </c>
      <c r="D22" s="88">
        <f>镇级基金收入!D30</f>
        <v>0</v>
      </c>
      <c r="E22" s="88">
        <f>镇级基金收入!E30</f>
        <v>0</v>
      </c>
      <c r="F22" s="15" t="s">
        <v>38</v>
      </c>
      <c r="G22" s="95"/>
      <c r="H22" s="89">
        <f>镇级基金支出!C89</f>
        <v>0</v>
      </c>
      <c r="I22" s="89">
        <f>镇级基金支出!D89</f>
        <v>0</v>
      </c>
      <c r="J22" s="89">
        <f>镇级基金支出!E89</f>
        <v>0</v>
      </c>
    </row>
    <row r="23" s="48" customFormat="1" ht="18" customHeight="1" spans="1:10">
      <c r="A23" s="96" t="s">
        <v>39</v>
      </c>
      <c r="B23" s="96"/>
      <c r="C23" s="89">
        <f>镇级基金收入!C31</f>
        <v>1600</v>
      </c>
      <c r="D23" s="89">
        <f>镇级基金收入!D31</f>
        <v>3100</v>
      </c>
      <c r="E23" s="89">
        <f>镇级基金收入!E31</f>
        <v>3033</v>
      </c>
      <c r="F23" s="9" t="s">
        <v>40</v>
      </c>
      <c r="G23" s="9"/>
      <c r="H23" s="89">
        <f t="shared" ref="H23:J23" si="1">H6+H21+H22+H19+H20</f>
        <v>1600</v>
      </c>
      <c r="I23" s="89">
        <f t="shared" si="1"/>
        <v>3100</v>
      </c>
      <c r="J23" s="89">
        <f t="shared" si="1"/>
        <v>3033</v>
      </c>
    </row>
  </sheetData>
  <mergeCells count="5">
    <mergeCell ref="A2:J2"/>
    <mergeCell ref="A4:E4"/>
    <mergeCell ref="F4:J4"/>
    <mergeCell ref="A23:B23"/>
    <mergeCell ref="F23:G23"/>
  </mergeCells>
  <pageMargins left="0.7" right="0.7" top="0.75" bottom="0.75" header="0.3" footer="0.3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Zeros="0" workbookViewId="0">
      <selection activeCell="C31" sqref="C31"/>
    </sheetView>
  </sheetViews>
  <sheetFormatPr defaultColWidth="11.375" defaultRowHeight="13.5" outlineLevelCol="5"/>
  <cols>
    <col min="1" max="1" width="12" style="50" customWidth="1"/>
    <col min="2" max="2" width="35.75" style="50" customWidth="1"/>
    <col min="3" max="3" width="19.25" style="6" customWidth="1"/>
    <col min="4" max="16384" width="11.375" style="50"/>
  </cols>
  <sheetData>
    <row r="1" spans="1:1">
      <c r="A1" s="50" t="s">
        <v>41</v>
      </c>
    </row>
    <row r="2" ht="58.5" customHeight="1" spans="1:6">
      <c r="A2" s="51" t="s">
        <v>42</v>
      </c>
      <c r="B2" s="51"/>
      <c r="C2" s="51"/>
      <c r="D2" s="51"/>
      <c r="E2" s="51"/>
      <c r="F2" s="51"/>
    </row>
    <row r="3" ht="22" customHeight="1" spans="3:6">
      <c r="C3" s="52"/>
      <c r="D3" s="52"/>
      <c r="F3" s="52" t="s">
        <v>43</v>
      </c>
    </row>
    <row r="4" s="47" customFormat="1" ht="34.5" customHeight="1" spans="1:6">
      <c r="A4" s="53" t="s">
        <v>5</v>
      </c>
      <c r="B4" s="53" t="s">
        <v>6</v>
      </c>
      <c r="C4" s="10" t="s">
        <v>7</v>
      </c>
      <c r="D4" s="11" t="s">
        <v>44</v>
      </c>
      <c r="E4" s="12" t="s">
        <v>9</v>
      </c>
      <c r="F4" s="13" t="s">
        <v>45</v>
      </c>
    </row>
    <row r="5" s="48" customFormat="1" ht="25.5" customHeight="1" spans="1:6">
      <c r="A5" s="54" t="s">
        <v>10</v>
      </c>
      <c r="B5" s="55"/>
      <c r="C5" s="56">
        <f>C6+C7+C14+C17+C20+C21</f>
        <v>1600</v>
      </c>
      <c r="D5" s="56">
        <f>D6+D7+D14+D17+D20+D21</f>
        <v>3100</v>
      </c>
      <c r="E5" s="56">
        <f>E6+E7+E13+E14+E17+E18+E20+E21</f>
        <v>3033</v>
      </c>
      <c r="F5" s="57">
        <f t="shared" ref="F5:F12" si="0">IFERROR(E5/D5*100,"")</f>
        <v>97.8387096774194</v>
      </c>
    </row>
    <row r="6" s="48" customFormat="1" ht="25.5" customHeight="1" spans="1:6">
      <c r="A6" s="58">
        <v>1030147</v>
      </c>
      <c r="B6" s="59" t="s">
        <v>12</v>
      </c>
      <c r="C6" s="43">
        <v>0</v>
      </c>
      <c r="D6" s="43">
        <v>0</v>
      </c>
      <c r="E6" s="43">
        <v>0</v>
      </c>
      <c r="F6" s="57" t="str">
        <f t="shared" si="0"/>
        <v/>
      </c>
    </row>
    <row r="7" s="48" customFormat="1" ht="25.5" customHeight="1" spans="1:6">
      <c r="A7" s="58">
        <v>1030148</v>
      </c>
      <c r="B7" s="59" t="s">
        <v>14</v>
      </c>
      <c r="C7" s="60">
        <f>SUM(C8:C12)</f>
        <v>1200</v>
      </c>
      <c r="D7" s="60">
        <f>SUM(D8:D12)</f>
        <v>2700</v>
      </c>
      <c r="E7" s="60">
        <f>SUM(E8:E12)</f>
        <v>2751</v>
      </c>
      <c r="F7" s="57">
        <f t="shared" si="0"/>
        <v>101.888888888889</v>
      </c>
    </row>
    <row r="8" ht="25.5" customHeight="1" spans="1:6">
      <c r="A8" s="61">
        <v>103014801</v>
      </c>
      <c r="B8" s="62" t="s">
        <v>46</v>
      </c>
      <c r="C8" s="63">
        <v>1200</v>
      </c>
      <c r="D8" s="64">
        <v>2700</v>
      </c>
      <c r="E8" s="63">
        <v>2751</v>
      </c>
      <c r="F8" s="57">
        <f t="shared" si="0"/>
        <v>101.888888888889</v>
      </c>
    </row>
    <row r="9" ht="25.5" customHeight="1" spans="1:6">
      <c r="A9" s="61">
        <v>103014802</v>
      </c>
      <c r="B9" s="62" t="s">
        <v>47</v>
      </c>
      <c r="C9" s="43">
        <v>0</v>
      </c>
      <c r="D9" s="43">
        <v>0</v>
      </c>
      <c r="E9" s="43">
        <v>0</v>
      </c>
      <c r="F9" s="57" t="str">
        <f t="shared" si="0"/>
        <v/>
      </c>
    </row>
    <row r="10" s="49" customFormat="1" ht="25.5" customHeight="1" spans="1:6">
      <c r="A10" s="61">
        <v>103014803</v>
      </c>
      <c r="B10" s="62" t="s">
        <v>48</v>
      </c>
      <c r="C10" s="43">
        <v>0</v>
      </c>
      <c r="D10" s="43">
        <v>0</v>
      </c>
      <c r="E10" s="43">
        <v>0</v>
      </c>
      <c r="F10" s="57" t="str">
        <f t="shared" si="0"/>
        <v/>
      </c>
    </row>
    <row r="11" s="49" customFormat="1" ht="25.5" customHeight="1" spans="1:6">
      <c r="A11" s="61">
        <v>103014898</v>
      </c>
      <c r="B11" s="62" t="s">
        <v>49</v>
      </c>
      <c r="C11" s="43">
        <v>0</v>
      </c>
      <c r="D11" s="43">
        <v>0</v>
      </c>
      <c r="E11" s="43">
        <v>0</v>
      </c>
      <c r="F11" s="57" t="str">
        <f t="shared" si="0"/>
        <v/>
      </c>
    </row>
    <row r="12" s="49" customFormat="1" ht="25.5" customHeight="1" spans="1:6">
      <c r="A12" s="61">
        <v>103014899</v>
      </c>
      <c r="B12" s="62" t="s">
        <v>50</v>
      </c>
      <c r="C12" s="43">
        <v>0</v>
      </c>
      <c r="D12" s="43">
        <v>0</v>
      </c>
      <c r="E12" s="43">
        <v>0</v>
      </c>
      <c r="F12" s="57" t="str">
        <f t="shared" si="0"/>
        <v/>
      </c>
    </row>
    <row r="13" s="49" customFormat="1" ht="25.5" customHeight="1" spans="1:6">
      <c r="A13" s="58">
        <v>1030149</v>
      </c>
      <c r="B13" s="59" t="s">
        <v>16</v>
      </c>
      <c r="C13" s="42">
        <v>0</v>
      </c>
      <c r="D13" s="42">
        <v>0</v>
      </c>
      <c r="E13" s="42">
        <v>169</v>
      </c>
      <c r="F13" s="57"/>
    </row>
    <row r="14" s="48" customFormat="1" ht="25.5" customHeight="1" spans="1:6">
      <c r="A14" s="58">
        <v>1030155</v>
      </c>
      <c r="B14" s="59" t="s">
        <v>18</v>
      </c>
      <c r="C14" s="42">
        <f>C15+C16</f>
        <v>0</v>
      </c>
      <c r="D14" s="42">
        <f>D15+D16</f>
        <v>0</v>
      </c>
      <c r="E14" s="42">
        <f>E15+E16</f>
        <v>23</v>
      </c>
      <c r="F14" s="57" t="str">
        <f>IFERROR(E14/D14*100,"")</f>
        <v/>
      </c>
    </row>
    <row r="15" ht="25.5" customHeight="1" spans="1:6">
      <c r="A15" s="61">
        <v>103015501</v>
      </c>
      <c r="B15" s="62" t="s">
        <v>51</v>
      </c>
      <c r="C15" s="43">
        <v>0</v>
      </c>
      <c r="D15" s="43">
        <v>0</v>
      </c>
      <c r="E15" s="43">
        <v>23</v>
      </c>
      <c r="F15" s="57" t="str">
        <f>IFERROR(E15/D15*100,"")</f>
        <v/>
      </c>
    </row>
    <row r="16" ht="25.5" customHeight="1" spans="1:6">
      <c r="A16" s="61">
        <v>103015502</v>
      </c>
      <c r="B16" s="62" t="s">
        <v>52</v>
      </c>
      <c r="C16" s="43">
        <v>0</v>
      </c>
      <c r="D16" s="43">
        <v>0</v>
      </c>
      <c r="E16" s="43">
        <v>0</v>
      </c>
      <c r="F16" s="57" t="str">
        <f>IFERROR(E16/D16*100,"")</f>
        <v/>
      </c>
    </row>
    <row r="17" s="48" customFormat="1" ht="25.5" customHeight="1" spans="1:6">
      <c r="A17" s="58">
        <v>1030156</v>
      </c>
      <c r="B17" s="59" t="s">
        <v>20</v>
      </c>
      <c r="C17" s="43">
        <v>0</v>
      </c>
      <c r="D17" s="43">
        <v>0</v>
      </c>
      <c r="E17" s="43">
        <v>0</v>
      </c>
      <c r="F17" s="57" t="str">
        <f>IFERROR(E17/D17*100,"")</f>
        <v/>
      </c>
    </row>
    <row r="18" s="48" customFormat="1" ht="25.5" customHeight="1" spans="1:6">
      <c r="A18" s="58">
        <v>1030158</v>
      </c>
      <c r="B18" s="59" t="s">
        <v>22</v>
      </c>
      <c r="C18" s="42">
        <f>C19</f>
        <v>0</v>
      </c>
      <c r="D18" s="42">
        <f>D19</f>
        <v>0</v>
      </c>
      <c r="E18" s="42">
        <f>E19</f>
        <v>90</v>
      </c>
      <c r="F18" s="57"/>
    </row>
    <row r="19" s="49" customFormat="1" ht="25.5" customHeight="1" spans="1:6">
      <c r="A19" s="61">
        <v>103015801</v>
      </c>
      <c r="B19" s="62" t="s">
        <v>53</v>
      </c>
      <c r="C19" s="43">
        <v>0</v>
      </c>
      <c r="D19" s="43">
        <v>0</v>
      </c>
      <c r="E19" s="43">
        <v>90</v>
      </c>
      <c r="F19" s="65"/>
    </row>
    <row r="20" s="48" customFormat="1" ht="25.5" customHeight="1" spans="1:6">
      <c r="A20" s="58">
        <v>1030178</v>
      </c>
      <c r="B20" s="59" t="s">
        <v>24</v>
      </c>
      <c r="C20" s="60">
        <v>400</v>
      </c>
      <c r="D20" s="42">
        <v>400</v>
      </c>
      <c r="E20" s="43">
        <v>0</v>
      </c>
      <c r="F20" s="57">
        <f t="shared" ref="F20:F31" si="1">IFERROR(E20/D20*100,"")</f>
        <v>0</v>
      </c>
    </row>
    <row r="21" s="48" customFormat="1" ht="33.75" customHeight="1" spans="1:6">
      <c r="A21" s="58">
        <v>1030180</v>
      </c>
      <c r="B21" s="66" t="s">
        <v>54</v>
      </c>
      <c r="C21" s="43">
        <v>0</v>
      </c>
      <c r="D21" s="43">
        <v>0</v>
      </c>
      <c r="E21" s="43">
        <v>0</v>
      </c>
      <c r="F21" s="57" t="str">
        <f t="shared" si="1"/>
        <v/>
      </c>
    </row>
    <row r="22" s="48" customFormat="1" ht="25.5" customHeight="1" spans="1:6">
      <c r="A22" s="59" t="s">
        <v>31</v>
      </c>
      <c r="B22" s="59"/>
      <c r="C22" s="43">
        <v>0</v>
      </c>
      <c r="D22" s="43">
        <v>0</v>
      </c>
      <c r="E22" s="43">
        <v>0</v>
      </c>
      <c r="F22" s="57" t="str">
        <f t="shared" si="1"/>
        <v/>
      </c>
    </row>
    <row r="23" ht="25.5" hidden="1" customHeight="1" spans="1:6">
      <c r="A23" s="61">
        <v>11004</v>
      </c>
      <c r="B23" s="62" t="s">
        <v>55</v>
      </c>
      <c r="C23" s="67"/>
      <c r="D23" s="67"/>
      <c r="E23" s="67"/>
      <c r="F23" s="57" t="str">
        <f t="shared" si="1"/>
        <v/>
      </c>
    </row>
    <row r="24" s="48" customFormat="1" ht="25.5" customHeight="1" spans="1:6">
      <c r="A24" s="58" t="s">
        <v>33</v>
      </c>
      <c r="B24" s="58"/>
      <c r="C24" s="43">
        <v>0</v>
      </c>
      <c r="D24" s="43">
        <v>0</v>
      </c>
      <c r="E24" s="43">
        <v>0</v>
      </c>
      <c r="F24" s="57" t="str">
        <f t="shared" si="1"/>
        <v/>
      </c>
    </row>
    <row r="25" ht="25.5" hidden="1" customHeight="1" spans="1:6">
      <c r="A25" s="61">
        <v>1100802</v>
      </c>
      <c r="B25" s="62" t="s">
        <v>56</v>
      </c>
      <c r="C25" s="67"/>
      <c r="D25" s="67"/>
      <c r="E25" s="67"/>
      <c r="F25" s="57" t="str">
        <f t="shared" si="1"/>
        <v/>
      </c>
    </row>
    <row r="26" s="48" customFormat="1" ht="25.5" customHeight="1" spans="1:6">
      <c r="A26" s="58" t="s">
        <v>35</v>
      </c>
      <c r="B26" s="59"/>
      <c r="C26" s="43">
        <v>0</v>
      </c>
      <c r="D26" s="43">
        <v>0</v>
      </c>
      <c r="E26" s="43">
        <v>0</v>
      </c>
      <c r="F26" s="57" t="str">
        <f t="shared" si="1"/>
        <v/>
      </c>
    </row>
    <row r="27" s="49" customFormat="1" ht="25.5" hidden="1" customHeight="1" spans="1:6">
      <c r="A27" s="61">
        <v>1101102</v>
      </c>
      <c r="B27" s="62" t="s">
        <v>57</v>
      </c>
      <c r="C27" s="67"/>
      <c r="D27" s="67"/>
      <c r="E27" s="67"/>
      <c r="F27" s="57" t="str">
        <f t="shared" si="1"/>
        <v/>
      </c>
    </row>
    <row r="28" s="49" customFormat="1" ht="25.5" customHeight="1" spans="1:6">
      <c r="A28" s="58" t="s">
        <v>58</v>
      </c>
      <c r="B28" s="68"/>
      <c r="C28" s="43">
        <v>0</v>
      </c>
      <c r="D28" s="43">
        <v>0</v>
      </c>
      <c r="E28" s="43">
        <v>0</v>
      </c>
      <c r="F28" s="57" t="str">
        <f t="shared" si="1"/>
        <v/>
      </c>
    </row>
    <row r="29" s="49" customFormat="1" ht="25.5" hidden="1" customHeight="1" spans="1:6">
      <c r="A29" s="61">
        <v>1100902</v>
      </c>
      <c r="B29" s="62" t="s">
        <v>59</v>
      </c>
      <c r="C29" s="67"/>
      <c r="D29" s="67"/>
      <c r="E29" s="67"/>
      <c r="F29" s="57" t="str">
        <f t="shared" si="1"/>
        <v/>
      </c>
    </row>
    <row r="30" s="49" customFormat="1" ht="25.5" customHeight="1" spans="1:6">
      <c r="A30" s="58" t="s">
        <v>60</v>
      </c>
      <c r="B30" s="68"/>
      <c r="C30" s="43">
        <v>0</v>
      </c>
      <c r="D30" s="43">
        <v>0</v>
      </c>
      <c r="E30" s="43">
        <v>0</v>
      </c>
      <c r="F30" s="57" t="str">
        <f t="shared" si="1"/>
        <v/>
      </c>
    </row>
    <row r="31" s="48" customFormat="1" ht="25.5" customHeight="1" spans="1:6">
      <c r="A31" s="69" t="s">
        <v>39</v>
      </c>
      <c r="B31" s="70"/>
      <c r="C31" s="71">
        <f>C5+C22+C24+C26+C30</f>
        <v>1600</v>
      </c>
      <c r="D31" s="71">
        <f>D5+D22+D24+D26+D30</f>
        <v>3100</v>
      </c>
      <c r="E31" s="71">
        <f>E5+E22+E24+E26+E30</f>
        <v>3033</v>
      </c>
      <c r="F31" s="57">
        <f t="shared" si="1"/>
        <v>97.8387096774194</v>
      </c>
    </row>
    <row r="32" s="48" customFormat="1" ht="14.25" spans="1:3">
      <c r="A32" s="72"/>
      <c r="B32" s="72"/>
      <c r="C32" s="72"/>
    </row>
    <row r="33" ht="14.25" spans="1:3">
      <c r="A33" s="73"/>
      <c r="B33" s="73"/>
      <c r="C33" s="73"/>
    </row>
    <row r="34" spans="2:3">
      <c r="B34" s="74"/>
      <c r="C34" s="75"/>
    </row>
  </sheetData>
  <mergeCells count="2">
    <mergeCell ref="A2:F2"/>
    <mergeCell ref="A31:B31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3"/>
  <sheetViews>
    <sheetView showZeros="0" tabSelected="1" workbookViewId="0">
      <pane ySplit="5" topLeftCell="A6" activePane="bottomLeft" state="frozen"/>
      <selection/>
      <selection pane="bottomLeft" activeCell="H30" sqref="H30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4" width="11.5" style="5" customWidth="1"/>
    <col min="5" max="5" width="10.875" style="5" customWidth="1"/>
    <col min="6" max="6" width="12.5" style="5" customWidth="1"/>
    <col min="7" max="7" width="9.125" style="5" customWidth="1"/>
    <col min="8" max="9" width="15.75" style="5" customWidth="1"/>
    <col min="10" max="10" width="13.875" style="5" customWidth="1"/>
    <col min="11" max="16384" width="9" style="5"/>
  </cols>
  <sheetData>
    <row r="1" spans="1:1">
      <c r="A1" s="5" t="s">
        <v>61</v>
      </c>
    </row>
    <row r="2" ht="56.25" customHeight="1" spans="1:6">
      <c r="A2" s="7" t="s">
        <v>62</v>
      </c>
      <c r="B2" s="7"/>
      <c r="C2" s="7"/>
      <c r="D2" s="7"/>
      <c r="E2" s="7"/>
      <c r="F2" s="7"/>
    </row>
    <row r="3" ht="24" customHeight="1" spans="3:6">
      <c r="C3" s="8"/>
      <c r="D3" s="8"/>
      <c r="F3" s="8" t="s">
        <v>43</v>
      </c>
    </row>
    <row r="4" s="2" customFormat="1" ht="35.25" customHeight="1" spans="1:10">
      <c r="A4" s="9" t="s">
        <v>5</v>
      </c>
      <c r="B4" s="9" t="s">
        <v>6</v>
      </c>
      <c r="C4" s="10" t="s">
        <v>7</v>
      </c>
      <c r="D4" s="11" t="s">
        <v>44</v>
      </c>
      <c r="E4" s="12" t="s">
        <v>9</v>
      </c>
      <c r="F4" s="13" t="s">
        <v>45</v>
      </c>
      <c r="G4" s="14"/>
      <c r="H4" s="14"/>
      <c r="I4" s="14"/>
      <c r="J4" s="33"/>
    </row>
    <row r="5" s="3" customFormat="1" ht="27" customHeight="1" spans="1:10">
      <c r="A5" s="15" t="s">
        <v>11</v>
      </c>
      <c r="B5" s="16"/>
      <c r="C5" s="17">
        <f>C6+C10+C19+C40+C49+C64+C70+C52</f>
        <v>1200</v>
      </c>
      <c r="D5" s="17">
        <f>D6+D10+D19+D40+D49+D64+D70+D52</f>
        <v>2700</v>
      </c>
      <c r="E5" s="17">
        <f>E6+E10+E19+E40+E49+E64+E70+E52</f>
        <v>3033</v>
      </c>
      <c r="F5" s="18">
        <f>IFERROR(E5/D5*100,"")</f>
        <v>112.333333333333</v>
      </c>
      <c r="G5" s="19"/>
      <c r="H5" s="19"/>
      <c r="I5" s="19"/>
      <c r="J5" s="19"/>
    </row>
    <row r="6" s="3" customFormat="1" ht="27" customHeight="1" spans="1:6">
      <c r="A6" s="15">
        <v>207</v>
      </c>
      <c r="B6" s="16" t="s">
        <v>13</v>
      </c>
      <c r="C6" s="20">
        <v>0</v>
      </c>
      <c r="D6" s="20">
        <v>0</v>
      </c>
      <c r="E6" s="20">
        <v>0</v>
      </c>
      <c r="F6" s="18" t="str">
        <f t="shared" ref="F6:F37" si="0">IFERROR(E6/D6*100,"")</f>
        <v/>
      </c>
    </row>
    <row r="7" s="3" customFormat="1" ht="27" hidden="1" customHeight="1" spans="1:6">
      <c r="A7" s="15">
        <v>20707</v>
      </c>
      <c r="B7" s="16" t="s">
        <v>63</v>
      </c>
      <c r="C7" s="17">
        <f>C8+C9</f>
        <v>0</v>
      </c>
      <c r="D7" s="17">
        <f>D8+D9</f>
        <v>0</v>
      </c>
      <c r="E7" s="17">
        <f>E8+E9</f>
        <v>0</v>
      </c>
      <c r="F7" s="18" t="str">
        <f t="shared" si="0"/>
        <v/>
      </c>
    </row>
    <row r="8" s="4" customFormat="1" ht="27" hidden="1" customHeight="1" spans="1:6">
      <c r="A8" s="21">
        <v>2070702</v>
      </c>
      <c r="B8" s="22" t="s">
        <v>64</v>
      </c>
      <c r="C8" s="23">
        <f>IFERROR(VLOOKUP(A8,Sheet4!A:D,4,0),0)</f>
        <v>0</v>
      </c>
      <c r="D8" s="23">
        <f>IFERROR(VLOOKUP(C8,Sheet4!C:F,4,0),0)</f>
        <v>0</v>
      </c>
      <c r="E8" s="23">
        <f>IFERROR(VLOOKUP(C8,Sheet4!C:F,4,0),0)</f>
        <v>0</v>
      </c>
      <c r="F8" s="18" t="str">
        <f t="shared" si="0"/>
        <v/>
      </c>
    </row>
    <row r="9" s="4" customFormat="1" ht="34.5" hidden="1" customHeight="1" spans="1:6">
      <c r="A9" s="21">
        <v>2070799</v>
      </c>
      <c r="B9" s="22" t="s">
        <v>65</v>
      </c>
      <c r="C9" s="23">
        <f>IFERROR(VLOOKUP(A9,Sheet4!A:D,4,0),0)</f>
        <v>0</v>
      </c>
      <c r="D9" s="23">
        <f>IFERROR(VLOOKUP(C9,Sheet4!C:F,4,0),0)</f>
        <v>0</v>
      </c>
      <c r="E9" s="23">
        <f>IFERROR(VLOOKUP(C9,Sheet4!C:F,4,0),0)</f>
        <v>0</v>
      </c>
      <c r="F9" s="18" t="str">
        <f t="shared" si="0"/>
        <v/>
      </c>
    </row>
    <row r="10" s="3" customFormat="1" ht="27" customHeight="1" spans="1:6">
      <c r="A10" s="15">
        <v>208</v>
      </c>
      <c r="B10" s="16" t="s">
        <v>15</v>
      </c>
      <c r="C10" s="20">
        <v>0</v>
      </c>
      <c r="D10" s="20">
        <v>0</v>
      </c>
      <c r="E10" s="20">
        <v>0</v>
      </c>
      <c r="F10" s="18" t="str">
        <f t="shared" si="0"/>
        <v/>
      </c>
    </row>
    <row r="11" s="3" customFormat="1" ht="33" hidden="1" customHeight="1" spans="1:6">
      <c r="A11" s="15">
        <v>20822</v>
      </c>
      <c r="B11" s="16" t="s">
        <v>66</v>
      </c>
      <c r="C11" s="17">
        <f>C12+C13+C14</f>
        <v>0</v>
      </c>
      <c r="D11" s="24"/>
      <c r="E11" s="17">
        <f>E12+E13+E14</f>
        <v>0</v>
      </c>
      <c r="F11" s="18" t="str">
        <f t="shared" si="0"/>
        <v/>
      </c>
    </row>
    <row r="12" s="4" customFormat="1" ht="27" hidden="1" customHeight="1" spans="1:10">
      <c r="A12" s="21">
        <v>2082201</v>
      </c>
      <c r="B12" s="22" t="s">
        <v>67</v>
      </c>
      <c r="C12" s="23">
        <f>IFERROR(VLOOKUP(A12,Sheet4!A:D,4,0),0)</f>
        <v>0</v>
      </c>
      <c r="D12" s="25"/>
      <c r="E12" s="23">
        <f>IFERROR(VLOOKUP(C12,Sheet4!C:F,4,0),0)</f>
        <v>0</v>
      </c>
      <c r="F12" s="18" t="str">
        <f t="shared" si="0"/>
        <v/>
      </c>
      <c r="J12" s="27"/>
    </row>
    <row r="13" s="4" customFormat="1" ht="27" hidden="1" customHeight="1" spans="1:10">
      <c r="A13" s="21">
        <v>2082202</v>
      </c>
      <c r="B13" s="22" t="s">
        <v>68</v>
      </c>
      <c r="C13" s="23">
        <f>IFERROR(VLOOKUP(A13,Sheet4!A:D,4,0),0)</f>
        <v>0</v>
      </c>
      <c r="D13" s="25"/>
      <c r="E13" s="23">
        <f>IFERROR(VLOOKUP(C13,Sheet4!C:F,4,0),0)</f>
        <v>0</v>
      </c>
      <c r="F13" s="18" t="str">
        <f t="shared" si="0"/>
        <v/>
      </c>
      <c r="J13" s="27"/>
    </row>
    <row r="14" s="4" customFormat="1" ht="27" hidden="1" customHeight="1" spans="1:6">
      <c r="A14" s="21">
        <v>2082299</v>
      </c>
      <c r="B14" s="22" t="s">
        <v>69</v>
      </c>
      <c r="C14" s="23">
        <f>IFERROR(VLOOKUP(A14,Sheet4!A:D,4,0),0)</f>
        <v>0</v>
      </c>
      <c r="D14" s="25"/>
      <c r="E14" s="23">
        <f>IFERROR(VLOOKUP(C14,Sheet4!C:F,4,0),0)</f>
        <v>0</v>
      </c>
      <c r="F14" s="18" t="str">
        <f t="shared" si="0"/>
        <v/>
      </c>
    </row>
    <row r="15" s="3" customFormat="1" ht="27" hidden="1" customHeight="1" spans="1:6">
      <c r="A15" s="15">
        <v>20823</v>
      </c>
      <c r="B15" s="16" t="s">
        <v>70</v>
      </c>
      <c r="C15" s="17">
        <f>C16+C17+C18</f>
        <v>0</v>
      </c>
      <c r="D15" s="24"/>
      <c r="E15" s="17">
        <f>E16+E17+E18</f>
        <v>0</v>
      </c>
      <c r="F15" s="18" t="str">
        <f t="shared" si="0"/>
        <v/>
      </c>
    </row>
    <row r="16" s="4" customFormat="1" ht="27" hidden="1" customHeight="1" spans="1:6">
      <c r="A16" s="21">
        <v>2082301</v>
      </c>
      <c r="B16" s="22" t="s">
        <v>67</v>
      </c>
      <c r="C16" s="23">
        <f>IFERROR(VLOOKUP(A16,Sheet4!A:D,4,0),0)</f>
        <v>0</v>
      </c>
      <c r="D16" s="25"/>
      <c r="E16" s="23">
        <f>IFERROR(VLOOKUP(C16,Sheet4!C:F,4,0),0)</f>
        <v>0</v>
      </c>
      <c r="F16" s="18" t="str">
        <f t="shared" si="0"/>
        <v/>
      </c>
    </row>
    <row r="17" s="4" customFormat="1" ht="27" hidden="1" customHeight="1" spans="1:6">
      <c r="A17" s="21">
        <v>2082302</v>
      </c>
      <c r="B17" s="22" t="s">
        <v>68</v>
      </c>
      <c r="C17" s="23">
        <f>IFERROR(VLOOKUP(A17,Sheet4!A:D,4,0),0)</f>
        <v>0</v>
      </c>
      <c r="D17" s="25"/>
      <c r="E17" s="23">
        <f>IFERROR(VLOOKUP(C17,Sheet4!C:F,4,0),0)</f>
        <v>0</v>
      </c>
      <c r="F17" s="18" t="str">
        <f t="shared" si="0"/>
        <v/>
      </c>
    </row>
    <row r="18" s="4" customFormat="1" ht="27" hidden="1" customHeight="1" spans="1:6">
      <c r="A18" s="21">
        <v>2082399</v>
      </c>
      <c r="B18" s="22" t="s">
        <v>71</v>
      </c>
      <c r="C18" s="23">
        <f>IFERROR(VLOOKUP(A18,Sheet4!A:D,4,0),0)</f>
        <v>0</v>
      </c>
      <c r="D18" s="25"/>
      <c r="E18" s="23">
        <f>IFERROR(VLOOKUP(C18,Sheet4!C:F,4,0),0)</f>
        <v>0</v>
      </c>
      <c r="F18" s="18" t="str">
        <f t="shared" si="0"/>
        <v/>
      </c>
    </row>
    <row r="19" s="3" customFormat="1" ht="27" customHeight="1" spans="1:6">
      <c r="A19" s="15">
        <v>212</v>
      </c>
      <c r="B19" s="16" t="s">
        <v>17</v>
      </c>
      <c r="C19" s="17">
        <f>C20+C31+C32+C36</f>
        <v>1200</v>
      </c>
      <c r="D19" s="17">
        <f>D20+D31+D32+D36</f>
        <v>2700</v>
      </c>
      <c r="E19" s="17">
        <f>E20+E31+E32+E36</f>
        <v>2751</v>
      </c>
      <c r="F19" s="18">
        <f t="shared" si="0"/>
        <v>101.888888888889</v>
      </c>
    </row>
    <row r="20" s="3" customFormat="1" ht="36" customHeight="1" spans="1:6">
      <c r="A20" s="15">
        <v>21208</v>
      </c>
      <c r="B20" s="16" t="s">
        <v>72</v>
      </c>
      <c r="C20" s="17">
        <f>SUM(C21:C30)</f>
        <v>1200</v>
      </c>
      <c r="D20" s="17">
        <f>SUM(D21:D30)</f>
        <v>2700</v>
      </c>
      <c r="E20" s="17">
        <f>SUM(E21:E30)</f>
        <v>2751</v>
      </c>
      <c r="F20" s="18">
        <f t="shared" si="0"/>
        <v>101.888888888889</v>
      </c>
    </row>
    <row r="21" s="4" customFormat="1" ht="27" customHeight="1" spans="1:6">
      <c r="A21" s="21">
        <v>2120801</v>
      </c>
      <c r="B21" s="22" t="s">
        <v>73</v>
      </c>
      <c r="C21" s="20">
        <v>0</v>
      </c>
      <c r="D21" s="20">
        <v>0</v>
      </c>
      <c r="E21" s="20">
        <v>0</v>
      </c>
      <c r="F21" s="26" t="str">
        <f t="shared" si="0"/>
        <v/>
      </c>
    </row>
    <row r="22" s="4" customFormat="1" ht="27" customHeight="1" spans="1:6">
      <c r="A22" s="21">
        <v>2120802</v>
      </c>
      <c r="B22" s="22" t="s">
        <v>74</v>
      </c>
      <c r="C22" s="23">
        <f>IFERROR(VLOOKUP(A22,Sheet4!A:D,4,0),0)</f>
        <v>400</v>
      </c>
      <c r="D22" s="25">
        <v>900</v>
      </c>
      <c r="E22" s="23">
        <v>1358</v>
      </c>
      <c r="F22" s="26">
        <f t="shared" si="0"/>
        <v>150.888888888889</v>
      </c>
    </row>
    <row r="23" s="4" customFormat="1" ht="27" hidden="1" customHeight="1" spans="1:7">
      <c r="A23" s="21">
        <v>2120803</v>
      </c>
      <c r="B23" s="22" t="s">
        <v>75</v>
      </c>
      <c r="C23" s="20">
        <v>0</v>
      </c>
      <c r="D23" s="20">
        <v>0</v>
      </c>
      <c r="E23" s="20">
        <v>0</v>
      </c>
      <c r="F23" s="26" t="str">
        <f t="shared" si="0"/>
        <v/>
      </c>
      <c r="G23" s="27"/>
    </row>
    <row r="24" s="4" customFormat="1" ht="27" customHeight="1" spans="1:7">
      <c r="A24" s="21">
        <v>2120804</v>
      </c>
      <c r="B24" s="22" t="s">
        <v>76</v>
      </c>
      <c r="C24" s="23">
        <f>IFERROR(VLOOKUP(A24,Sheet4!A:D,4,0),0)</f>
        <v>500</v>
      </c>
      <c r="D24" s="25">
        <v>1500</v>
      </c>
      <c r="E24" s="23">
        <v>1163</v>
      </c>
      <c r="F24" s="26">
        <f t="shared" si="0"/>
        <v>77.5333333333333</v>
      </c>
      <c r="G24" s="27"/>
    </row>
    <row r="25" s="4" customFormat="1" ht="27" hidden="1" customHeight="1" spans="1:7">
      <c r="A25" s="21">
        <v>2120805</v>
      </c>
      <c r="B25" s="22" t="s">
        <v>77</v>
      </c>
      <c r="C25" s="20">
        <v>0</v>
      </c>
      <c r="D25" s="20">
        <v>0</v>
      </c>
      <c r="E25" s="20">
        <v>0</v>
      </c>
      <c r="F25" s="26" t="str">
        <f t="shared" si="0"/>
        <v/>
      </c>
      <c r="G25" s="27"/>
    </row>
    <row r="26" s="4" customFormat="1" ht="27" hidden="1" customHeight="1" spans="1:7">
      <c r="A26" s="21">
        <v>2120806</v>
      </c>
      <c r="B26" s="22" t="s">
        <v>78</v>
      </c>
      <c r="C26" s="20">
        <v>0</v>
      </c>
      <c r="D26" s="20">
        <v>0</v>
      </c>
      <c r="E26" s="20">
        <v>0</v>
      </c>
      <c r="F26" s="26" t="str">
        <f t="shared" si="0"/>
        <v/>
      </c>
      <c r="G26" s="27"/>
    </row>
    <row r="27" s="4" customFormat="1" ht="27" hidden="1" customHeight="1" spans="1:7">
      <c r="A27" s="21">
        <v>2120814</v>
      </c>
      <c r="B27" s="22" t="s">
        <v>79</v>
      </c>
      <c r="C27" s="20">
        <v>0</v>
      </c>
      <c r="D27" s="20">
        <v>0</v>
      </c>
      <c r="E27" s="20">
        <v>0</v>
      </c>
      <c r="F27" s="26" t="str">
        <f t="shared" si="0"/>
        <v/>
      </c>
      <c r="G27" s="27"/>
    </row>
    <row r="28" s="4" customFormat="1" ht="27" customHeight="1" spans="1:7">
      <c r="A28" s="21">
        <v>2120815</v>
      </c>
      <c r="B28" s="22" t="s">
        <v>80</v>
      </c>
      <c r="C28" s="20">
        <v>0</v>
      </c>
      <c r="D28" s="20">
        <v>0</v>
      </c>
      <c r="E28" s="28">
        <v>9</v>
      </c>
      <c r="F28" s="26" t="str">
        <f t="shared" si="0"/>
        <v/>
      </c>
      <c r="G28" s="27"/>
    </row>
    <row r="29" s="4" customFormat="1" ht="27" customHeight="1" spans="1:7">
      <c r="A29" s="21">
        <v>2120816</v>
      </c>
      <c r="B29" s="22" t="s">
        <v>81</v>
      </c>
      <c r="C29" s="23">
        <f>IFERROR(VLOOKUP(A29,Sheet4!A:D,4,0),0)</f>
        <v>300</v>
      </c>
      <c r="D29" s="25">
        <v>300</v>
      </c>
      <c r="E29" s="23">
        <v>208</v>
      </c>
      <c r="F29" s="26">
        <f t="shared" si="0"/>
        <v>69.3333333333333</v>
      </c>
      <c r="G29" s="27"/>
    </row>
    <row r="30" s="4" customFormat="1" ht="40.5" customHeight="1" spans="1:9">
      <c r="A30" s="21">
        <v>2120899</v>
      </c>
      <c r="B30" s="22" t="s">
        <v>82</v>
      </c>
      <c r="C30" s="20">
        <v>0</v>
      </c>
      <c r="D30" s="20">
        <v>0</v>
      </c>
      <c r="E30" s="28">
        <v>13</v>
      </c>
      <c r="F30" s="26" t="str">
        <f t="shared" ref="F30:F48" si="1">IFERROR(E30/D30*100,"")</f>
        <v/>
      </c>
      <c r="G30" s="27"/>
      <c r="I30" s="34"/>
    </row>
    <row r="31" s="3" customFormat="1" ht="27" hidden="1" customHeight="1" spans="1:9">
      <c r="A31" s="15">
        <v>21211</v>
      </c>
      <c r="B31" s="16" t="s">
        <v>83</v>
      </c>
      <c r="C31" s="20">
        <v>0</v>
      </c>
      <c r="D31" s="20">
        <v>0</v>
      </c>
      <c r="E31" s="20">
        <v>0</v>
      </c>
      <c r="F31" s="26" t="str">
        <f t="shared" si="1"/>
        <v/>
      </c>
      <c r="H31" s="4"/>
      <c r="I31" s="27"/>
    </row>
    <row r="32" s="3" customFormat="1" ht="27" hidden="1" customHeight="1" spans="1:9">
      <c r="A32" s="15">
        <v>21213</v>
      </c>
      <c r="B32" s="16" t="s">
        <v>84</v>
      </c>
      <c r="C32" s="20">
        <v>0</v>
      </c>
      <c r="D32" s="20">
        <v>0</v>
      </c>
      <c r="E32" s="20">
        <v>0</v>
      </c>
      <c r="F32" s="26" t="str">
        <f t="shared" si="1"/>
        <v/>
      </c>
      <c r="H32" s="4"/>
      <c r="I32" s="32"/>
    </row>
    <row r="33" s="4" customFormat="1" ht="27" hidden="1" customHeight="1" spans="1:9">
      <c r="A33" s="21">
        <v>2121301</v>
      </c>
      <c r="B33" s="22" t="s">
        <v>85</v>
      </c>
      <c r="C33" s="23">
        <f>IFERROR(VLOOKUP(A33,Sheet4!A:D,4,0),0)</f>
        <v>0</v>
      </c>
      <c r="D33" s="23">
        <f>IFERROR(VLOOKUP(C33,Sheet4!C:F,4,0),0)</f>
        <v>0</v>
      </c>
      <c r="E33" s="23">
        <f>IFERROR(VLOOKUP(C33,Sheet4!C:F,4,0),0)</f>
        <v>0</v>
      </c>
      <c r="F33" s="26" t="str">
        <f t="shared" si="1"/>
        <v/>
      </c>
      <c r="I33" s="27"/>
    </row>
    <row r="34" s="4" customFormat="1" ht="27" hidden="1" customHeight="1" spans="1:9">
      <c r="A34" s="21">
        <v>2121302</v>
      </c>
      <c r="B34" s="22" t="s">
        <v>86</v>
      </c>
      <c r="C34" s="23">
        <f>IFERROR(VLOOKUP(A34,Sheet4!A:D,4,0),0)</f>
        <v>0</v>
      </c>
      <c r="D34" s="23">
        <f>IFERROR(VLOOKUP(C34,Sheet4!C:F,4,0),0)</f>
        <v>0</v>
      </c>
      <c r="E34" s="23">
        <f>IFERROR(VLOOKUP(C34,Sheet4!C:F,4,0),0)</f>
        <v>0</v>
      </c>
      <c r="F34" s="26" t="str">
        <f t="shared" si="1"/>
        <v/>
      </c>
      <c r="I34" s="27"/>
    </row>
    <row r="35" s="4" customFormat="1" ht="36.75" hidden="1" customHeight="1" spans="1:10">
      <c r="A35" s="21">
        <v>2121399</v>
      </c>
      <c r="B35" s="22" t="s">
        <v>87</v>
      </c>
      <c r="C35" s="23">
        <f>IFERROR(VLOOKUP(A35,Sheet4!A:D,4,0),0)</f>
        <v>0</v>
      </c>
      <c r="D35" s="23">
        <f>IFERROR(VLOOKUP(C35,Sheet4!C:F,4,0),0)</f>
        <v>0</v>
      </c>
      <c r="E35" s="23">
        <f>IFERROR(VLOOKUP(C35,Sheet4!C:F,4,0),0)</f>
        <v>0</v>
      </c>
      <c r="F35" s="26" t="str">
        <f t="shared" si="1"/>
        <v/>
      </c>
      <c r="I35" s="27"/>
      <c r="J35" s="27"/>
    </row>
    <row r="36" s="3" customFormat="1" ht="27" customHeight="1" spans="1:9">
      <c r="A36" s="15">
        <v>21214</v>
      </c>
      <c r="B36" s="16" t="s">
        <v>88</v>
      </c>
      <c r="C36" s="20">
        <v>0</v>
      </c>
      <c r="D36" s="20">
        <v>0</v>
      </c>
      <c r="E36" s="20">
        <v>0</v>
      </c>
      <c r="F36" s="26" t="str">
        <f t="shared" si="1"/>
        <v/>
      </c>
      <c r="I36" s="32"/>
    </row>
    <row r="37" s="4" customFormat="1" ht="27" hidden="1" customHeight="1" spans="1:9">
      <c r="A37" s="21">
        <v>2121401</v>
      </c>
      <c r="B37" s="22" t="s">
        <v>89</v>
      </c>
      <c r="C37" s="23">
        <f>IFERROR(VLOOKUP(A37,Sheet4!A:D,4,0),0)</f>
        <v>0</v>
      </c>
      <c r="D37" s="23">
        <f>IFERROR(VLOOKUP(C37,Sheet4!C:F,4,0),0)</f>
        <v>0</v>
      </c>
      <c r="E37" s="23">
        <f>IFERROR(VLOOKUP(C37,Sheet4!C:F,4,0),0)</f>
        <v>0</v>
      </c>
      <c r="F37" s="26" t="str">
        <f t="shared" si="1"/>
        <v/>
      </c>
      <c r="I37" s="27"/>
    </row>
    <row r="38" s="4" customFormat="1" ht="27" hidden="1" customHeight="1" spans="1:9">
      <c r="A38" s="21">
        <v>2121402</v>
      </c>
      <c r="B38" s="22" t="s">
        <v>90</v>
      </c>
      <c r="C38" s="23">
        <f>IFERROR(VLOOKUP(A38,Sheet4!A:D,4,0),0)</f>
        <v>0</v>
      </c>
      <c r="D38" s="23">
        <f>IFERROR(VLOOKUP(C38,Sheet4!C:F,4,0),0)</f>
        <v>0</v>
      </c>
      <c r="E38" s="23">
        <f>IFERROR(VLOOKUP(C38,Sheet4!C:F,4,0),0)</f>
        <v>0</v>
      </c>
      <c r="F38" s="26" t="str">
        <f t="shared" si="1"/>
        <v/>
      </c>
      <c r="I38" s="27"/>
    </row>
    <row r="39" s="4" customFormat="1" ht="27" hidden="1" customHeight="1" spans="1:9">
      <c r="A39" s="21">
        <v>2121499</v>
      </c>
      <c r="B39" s="22" t="s">
        <v>91</v>
      </c>
      <c r="C39" s="23"/>
      <c r="D39" s="23"/>
      <c r="E39" s="23"/>
      <c r="F39" s="26" t="str">
        <f t="shared" si="1"/>
        <v/>
      </c>
      <c r="I39" s="27"/>
    </row>
    <row r="40" s="3" customFormat="1" ht="27" customHeight="1" spans="1:6">
      <c r="A40" s="15">
        <v>213</v>
      </c>
      <c r="B40" s="16" t="s">
        <v>26</v>
      </c>
      <c r="C40" s="20">
        <f>C44+C46</f>
        <v>0</v>
      </c>
      <c r="D40" s="20">
        <f>D44+D46</f>
        <v>0</v>
      </c>
      <c r="E40" s="20">
        <f>E44+E46</f>
        <v>259</v>
      </c>
      <c r="F40" s="26" t="str">
        <f t="shared" si="1"/>
        <v/>
      </c>
    </row>
    <row r="41" s="3" customFormat="1" ht="27" hidden="1" customHeight="1" spans="1:6">
      <c r="A41" s="15">
        <v>21366</v>
      </c>
      <c r="B41" s="16" t="s">
        <v>92</v>
      </c>
      <c r="C41" s="17">
        <f>C42+C43</f>
        <v>0</v>
      </c>
      <c r="D41" s="17">
        <f>D42+D43</f>
        <v>0</v>
      </c>
      <c r="E41" s="17">
        <f>E42+E43</f>
        <v>0</v>
      </c>
      <c r="F41" s="26" t="str">
        <f t="shared" si="1"/>
        <v/>
      </c>
    </row>
    <row r="42" s="4" customFormat="1" ht="27" hidden="1" customHeight="1" spans="1:6">
      <c r="A42" s="21">
        <v>2136601</v>
      </c>
      <c r="B42" s="22" t="s">
        <v>68</v>
      </c>
      <c r="C42" s="23">
        <f>IFERROR(VLOOKUP(A42,Sheet4!A:D,4,0),0)</f>
        <v>0</v>
      </c>
      <c r="D42" s="23">
        <f>IFERROR(VLOOKUP(C42,Sheet4!C:F,4,0),0)</f>
        <v>0</v>
      </c>
      <c r="E42" s="23">
        <f>IFERROR(VLOOKUP(C42,Sheet4!C:F,4,0),0)</f>
        <v>0</v>
      </c>
      <c r="F42" s="26" t="str">
        <f t="shared" si="1"/>
        <v/>
      </c>
    </row>
    <row r="43" s="3" customFormat="1" ht="27" hidden="1" customHeight="1" spans="1:6">
      <c r="A43" s="21">
        <v>2136699</v>
      </c>
      <c r="B43" s="22" t="s">
        <v>93</v>
      </c>
      <c r="C43" s="23">
        <f>IFERROR(VLOOKUP(A43,Sheet4!A:D,4,0),0)</f>
        <v>0</v>
      </c>
      <c r="D43" s="23">
        <f>IFERROR(VLOOKUP(C43,Sheet4!C:F,4,0),0)</f>
        <v>0</v>
      </c>
      <c r="E43" s="23">
        <f>IFERROR(VLOOKUP(C43,Sheet4!C:F,4,0),0)</f>
        <v>0</v>
      </c>
      <c r="F43" s="26" t="str">
        <f t="shared" si="1"/>
        <v/>
      </c>
    </row>
    <row r="44" s="3" customFormat="1" ht="27" customHeight="1" spans="1:6">
      <c r="A44" s="15">
        <v>21369</v>
      </c>
      <c r="B44" s="16" t="s">
        <v>94</v>
      </c>
      <c r="C44" s="29">
        <f>C45</f>
        <v>0</v>
      </c>
      <c r="D44" s="29">
        <f>D45</f>
        <v>0</v>
      </c>
      <c r="E44" s="17">
        <f>E45</f>
        <v>90</v>
      </c>
      <c r="F44" s="26" t="str">
        <f t="shared" si="1"/>
        <v/>
      </c>
    </row>
    <row r="45" s="4" customFormat="1" ht="27" customHeight="1" spans="1:6">
      <c r="A45" s="21">
        <v>2136902</v>
      </c>
      <c r="B45" s="22" t="s">
        <v>95</v>
      </c>
      <c r="C45" s="29">
        <v>0</v>
      </c>
      <c r="D45" s="29">
        <v>0</v>
      </c>
      <c r="E45" s="23">
        <v>90</v>
      </c>
      <c r="F45" s="26" t="str">
        <f t="shared" si="1"/>
        <v/>
      </c>
    </row>
    <row r="46" s="3" customFormat="1" ht="27" customHeight="1" spans="1:6">
      <c r="A46" s="15">
        <v>21372</v>
      </c>
      <c r="B46" s="16" t="s">
        <v>66</v>
      </c>
      <c r="C46" s="29">
        <f>SUM(C47:C48)</f>
        <v>0</v>
      </c>
      <c r="D46" s="29">
        <f>SUM(D47:D48)</f>
        <v>0</v>
      </c>
      <c r="E46" s="30">
        <f>SUM(E47:E48)</f>
        <v>169</v>
      </c>
      <c r="F46" s="26" t="str">
        <f t="shared" si="1"/>
        <v/>
      </c>
    </row>
    <row r="47" s="4" customFormat="1" ht="27" customHeight="1" spans="1:6">
      <c r="A47" s="21">
        <v>2137201</v>
      </c>
      <c r="B47" s="31" t="s">
        <v>96</v>
      </c>
      <c r="C47" s="29">
        <v>0</v>
      </c>
      <c r="D47" s="29">
        <v>0</v>
      </c>
      <c r="E47" s="23">
        <v>3</v>
      </c>
      <c r="F47" s="26" t="str">
        <f t="shared" si="1"/>
        <v/>
      </c>
    </row>
    <row r="48" s="4" customFormat="1" ht="27" customHeight="1" spans="1:6">
      <c r="A48" s="21">
        <v>2137202</v>
      </c>
      <c r="B48" s="31" t="s">
        <v>68</v>
      </c>
      <c r="C48" s="29">
        <v>0</v>
      </c>
      <c r="D48" s="29">
        <v>0</v>
      </c>
      <c r="E48" s="23">
        <v>166</v>
      </c>
      <c r="F48" s="26" t="str">
        <f t="shared" si="1"/>
        <v/>
      </c>
    </row>
    <row r="49" s="3" customFormat="1" ht="27" hidden="1" customHeight="1" spans="1:6">
      <c r="A49" s="15">
        <v>214</v>
      </c>
      <c r="B49" s="16" t="s">
        <v>27</v>
      </c>
      <c r="C49" s="20">
        <v>0</v>
      </c>
      <c r="D49" s="20">
        <v>0</v>
      </c>
      <c r="E49" s="20">
        <v>0</v>
      </c>
      <c r="F49" s="18" t="str">
        <f t="shared" ref="F49:F72" si="2">IFERROR(E49/D49*100,"")</f>
        <v/>
      </c>
    </row>
    <row r="50" s="3" customFormat="1" ht="27" hidden="1" customHeight="1" spans="1:6">
      <c r="A50" s="15">
        <v>21462</v>
      </c>
      <c r="B50" s="16" t="s">
        <v>97</v>
      </c>
      <c r="C50" s="17">
        <f t="shared" ref="C49:C50" si="3">C51</f>
        <v>0</v>
      </c>
      <c r="D50" s="17">
        <f>D51</f>
        <v>0</v>
      </c>
      <c r="E50" s="17">
        <f>E51</f>
        <v>0</v>
      </c>
      <c r="F50" s="18" t="str">
        <f t="shared" si="2"/>
        <v/>
      </c>
    </row>
    <row r="51" s="4" customFormat="1" ht="27" hidden="1" customHeight="1" spans="1:6">
      <c r="A51" s="21">
        <v>2146299</v>
      </c>
      <c r="B51" s="22" t="s">
        <v>98</v>
      </c>
      <c r="C51" s="23">
        <f>IFERROR(VLOOKUP(A51,Sheet4!A:D,4,0),0)</f>
        <v>0</v>
      </c>
      <c r="D51" s="23">
        <f>IFERROR(VLOOKUP(C51,Sheet4!C:F,4,0),0)</f>
        <v>0</v>
      </c>
      <c r="E51" s="23">
        <f>IFERROR(VLOOKUP(C51,Sheet4!C:F,4,0),0)</f>
        <v>0</v>
      </c>
      <c r="F51" s="18" t="str">
        <f t="shared" si="2"/>
        <v/>
      </c>
    </row>
    <row r="52" s="3" customFormat="1" ht="27" customHeight="1" spans="1:6">
      <c r="A52" s="15">
        <v>229</v>
      </c>
      <c r="B52" s="16" t="s">
        <v>28</v>
      </c>
      <c r="C52" s="20">
        <f>C53+C54+C57</f>
        <v>0</v>
      </c>
      <c r="D52" s="20">
        <f>D53+D54+D57</f>
        <v>0</v>
      </c>
      <c r="E52" s="20">
        <f>E53+E54+E57</f>
        <v>23</v>
      </c>
      <c r="F52" s="18" t="str">
        <f t="shared" si="2"/>
        <v/>
      </c>
    </row>
    <row r="53" s="3" customFormat="1" ht="33.75" hidden="1" customHeight="1" spans="1:6">
      <c r="A53" s="15">
        <v>22904</v>
      </c>
      <c r="B53" s="16" t="s">
        <v>99</v>
      </c>
      <c r="C53" s="17"/>
      <c r="D53" s="17"/>
      <c r="E53" s="17"/>
      <c r="F53" s="18" t="str">
        <f t="shared" si="2"/>
        <v/>
      </c>
    </row>
    <row r="54" s="3" customFormat="1" ht="35.25" hidden="1" customHeight="1" spans="1:6">
      <c r="A54" s="15">
        <v>22908</v>
      </c>
      <c r="B54" s="16" t="s">
        <v>100</v>
      </c>
      <c r="C54" s="17">
        <f>C55+C56</f>
        <v>0</v>
      </c>
      <c r="D54" s="17">
        <f>D55+D56</f>
        <v>0</v>
      </c>
      <c r="E54" s="17">
        <f>E55+E56</f>
        <v>0</v>
      </c>
      <c r="F54" s="18" t="str">
        <f t="shared" si="2"/>
        <v/>
      </c>
    </row>
    <row r="55" s="4" customFormat="1" ht="27" hidden="1" customHeight="1" spans="1:7">
      <c r="A55" s="21">
        <v>2290804</v>
      </c>
      <c r="B55" s="22" t="s">
        <v>101</v>
      </c>
      <c r="C55" s="23">
        <f>IFERROR(VLOOKUP(A55,Sheet4!A:D,4,0),0)</f>
        <v>0</v>
      </c>
      <c r="D55" s="23">
        <f>IFERROR(VLOOKUP(C55,Sheet4!C:F,4,0),0)</f>
        <v>0</v>
      </c>
      <c r="E55" s="23">
        <f>IFERROR(VLOOKUP(C55,Sheet4!C:F,4,0),0)</f>
        <v>0</v>
      </c>
      <c r="F55" s="18" t="str">
        <f t="shared" si="2"/>
        <v/>
      </c>
      <c r="G55" s="27"/>
    </row>
    <row r="56" s="4" customFormat="1" ht="27" hidden="1" customHeight="1" spans="1:7">
      <c r="A56" s="21">
        <v>2290805</v>
      </c>
      <c r="B56" s="22" t="s">
        <v>102</v>
      </c>
      <c r="C56" s="23">
        <f>IFERROR(VLOOKUP(A56,Sheet4!A:D,4,0),0)</f>
        <v>0</v>
      </c>
      <c r="D56" s="23">
        <f>IFERROR(VLOOKUP(C56,Sheet4!C:F,4,0),0)</f>
        <v>0</v>
      </c>
      <c r="E56" s="23">
        <f>IFERROR(VLOOKUP(C56,Sheet4!C:F,4,0),0)</f>
        <v>0</v>
      </c>
      <c r="F56" s="18" t="str">
        <f t="shared" si="2"/>
        <v/>
      </c>
      <c r="G56" s="27"/>
    </row>
    <row r="57" s="3" customFormat="1" ht="27" customHeight="1" spans="1:7">
      <c r="A57" s="15">
        <v>22960</v>
      </c>
      <c r="B57" s="16" t="s">
        <v>103</v>
      </c>
      <c r="C57" s="29">
        <v>0</v>
      </c>
      <c r="D57" s="29">
        <v>0</v>
      </c>
      <c r="E57" s="17">
        <f>SUM(E58:E63)</f>
        <v>23</v>
      </c>
      <c r="F57" s="18" t="str">
        <f t="shared" si="2"/>
        <v/>
      </c>
      <c r="G57" s="32"/>
    </row>
    <row r="58" s="4" customFormat="1" ht="27" customHeight="1" spans="1:7">
      <c r="A58" s="21">
        <v>2296002</v>
      </c>
      <c r="B58" s="22" t="s">
        <v>104</v>
      </c>
      <c r="C58" s="29">
        <v>0</v>
      </c>
      <c r="D58" s="29">
        <v>0</v>
      </c>
      <c r="E58" s="23">
        <v>22</v>
      </c>
      <c r="F58" s="18" t="str">
        <f t="shared" si="2"/>
        <v/>
      </c>
      <c r="G58" s="27"/>
    </row>
    <row r="59" s="4" customFormat="1" ht="27" hidden="1" customHeight="1" spans="1:7">
      <c r="A59" s="21">
        <v>2296003</v>
      </c>
      <c r="B59" s="22" t="s">
        <v>105</v>
      </c>
      <c r="C59" s="23">
        <f>IFERROR(VLOOKUP(A59,Sheet4!A:D,4,0),0)</f>
        <v>0</v>
      </c>
      <c r="D59" s="23">
        <f>IFERROR(VLOOKUP(C59,Sheet4!C:F,4,0),0)</f>
        <v>0</v>
      </c>
      <c r="E59" s="23">
        <f>IFERROR(VLOOKUP(C59,Sheet4!C:F,4,0),0)</f>
        <v>0</v>
      </c>
      <c r="F59" s="18" t="str">
        <f t="shared" si="2"/>
        <v/>
      </c>
      <c r="G59" s="27"/>
    </row>
    <row r="60" s="3" customFormat="1" ht="27" hidden="1" customHeight="1" spans="1:7">
      <c r="A60" s="21">
        <v>2296004</v>
      </c>
      <c r="B60" s="22" t="s">
        <v>106</v>
      </c>
      <c r="C60" s="23">
        <f>IFERROR(VLOOKUP(A60,Sheet4!A:D,4,0),0)</f>
        <v>0</v>
      </c>
      <c r="D60" s="23">
        <f>IFERROR(VLOOKUP(C60,Sheet4!C:F,4,0),0)</f>
        <v>0</v>
      </c>
      <c r="E60" s="23">
        <f>IFERROR(VLOOKUP(C60,Sheet4!C:F,4,0),0)</f>
        <v>0</v>
      </c>
      <c r="F60" s="18" t="str">
        <f t="shared" si="2"/>
        <v/>
      </c>
      <c r="G60" s="32"/>
    </row>
    <row r="61" s="3" customFormat="1" ht="27" customHeight="1" spans="1:8">
      <c r="A61" s="21">
        <v>2296006</v>
      </c>
      <c r="B61" s="22" t="s">
        <v>107</v>
      </c>
      <c r="C61" s="29">
        <v>0</v>
      </c>
      <c r="D61" s="29">
        <v>0</v>
      </c>
      <c r="E61" s="23">
        <v>1</v>
      </c>
      <c r="F61" s="18" t="str">
        <f t="shared" si="2"/>
        <v/>
      </c>
      <c r="G61" s="32"/>
      <c r="H61" s="4"/>
    </row>
    <row r="62" s="3" customFormat="1" ht="36" hidden="1" customHeight="1" spans="1:8">
      <c r="A62" s="21">
        <v>2296013</v>
      </c>
      <c r="B62" s="22" t="s">
        <v>108</v>
      </c>
      <c r="C62" s="23">
        <f>IFERROR(VLOOKUP(A62,Sheet4!A:D,4,0),0)</f>
        <v>0</v>
      </c>
      <c r="D62" s="23">
        <f>IFERROR(VLOOKUP(C62,Sheet4!C:F,4,0),0)</f>
        <v>0</v>
      </c>
      <c r="E62" s="23">
        <f>IFERROR(VLOOKUP(C62,Sheet4!C:F,4,0),0)</f>
        <v>0</v>
      </c>
      <c r="F62" s="18" t="str">
        <f t="shared" si="2"/>
        <v/>
      </c>
      <c r="G62" s="27"/>
      <c r="H62" s="4"/>
    </row>
    <row r="63" s="3" customFormat="1" ht="38.25" hidden="1" customHeight="1" spans="1:8">
      <c r="A63" s="21">
        <v>2296099</v>
      </c>
      <c r="B63" s="22" t="s">
        <v>109</v>
      </c>
      <c r="C63" s="23">
        <f>IFERROR(VLOOKUP(A63,Sheet4!A:D,4,0),0)</f>
        <v>0</v>
      </c>
      <c r="D63" s="23">
        <f>IFERROR(VLOOKUP(C63,Sheet4!C:F,4,0),0)</f>
        <v>0</v>
      </c>
      <c r="E63" s="23">
        <f>IFERROR(VLOOKUP(C63,Sheet4!C:F,4,0),0)</f>
        <v>0</v>
      </c>
      <c r="F63" s="18" t="str">
        <f t="shared" si="2"/>
        <v/>
      </c>
      <c r="H63" s="4"/>
    </row>
    <row r="64" s="3" customFormat="1" ht="27" hidden="1" customHeight="1" spans="1:6">
      <c r="A64" s="15">
        <v>232</v>
      </c>
      <c r="B64" s="16" t="s">
        <v>29</v>
      </c>
      <c r="C64" s="20">
        <v>0</v>
      </c>
      <c r="D64" s="20">
        <v>0</v>
      </c>
      <c r="E64" s="20">
        <v>0</v>
      </c>
      <c r="F64" s="18" t="str">
        <f t="shared" si="2"/>
        <v/>
      </c>
    </row>
    <row r="65" s="3" customFormat="1" ht="27" hidden="1" customHeight="1" spans="1:6">
      <c r="A65" s="15">
        <v>23204</v>
      </c>
      <c r="B65" s="16" t="s">
        <v>110</v>
      </c>
      <c r="C65" s="17">
        <f>SUM(C66:C69)</f>
        <v>0</v>
      </c>
      <c r="D65" s="17">
        <f>SUM(D66:D69)</f>
        <v>0</v>
      </c>
      <c r="E65" s="17">
        <f>SUM(E66:E69)</f>
        <v>0</v>
      </c>
      <c r="F65" s="18" t="str">
        <f t="shared" si="2"/>
        <v/>
      </c>
    </row>
    <row r="66" s="4" customFormat="1" ht="27" hidden="1" customHeight="1" spans="1:9">
      <c r="A66" s="21">
        <v>2320411</v>
      </c>
      <c r="B66" s="22" t="s">
        <v>111</v>
      </c>
      <c r="C66" s="23">
        <f>IFERROR(VLOOKUP(A66,Sheet4!A:D,4,0),0)</f>
        <v>0</v>
      </c>
      <c r="D66" s="23">
        <f>IFERROR(VLOOKUP(C66,Sheet4!C:F,4,0),0)</f>
        <v>0</v>
      </c>
      <c r="E66" s="23">
        <f>IFERROR(VLOOKUP(C66,Sheet4!C:F,4,0),0)</f>
        <v>0</v>
      </c>
      <c r="F66" s="18" t="str">
        <f t="shared" si="2"/>
        <v/>
      </c>
      <c r="I66" s="27"/>
    </row>
    <row r="67" s="4" customFormat="1" ht="27" hidden="1" customHeight="1" spans="1:9">
      <c r="A67" s="21">
        <v>2320431</v>
      </c>
      <c r="B67" s="22" t="s">
        <v>112</v>
      </c>
      <c r="C67" s="23">
        <f>IFERROR(VLOOKUP(A67,Sheet4!A:D,4,0),0)</f>
        <v>0</v>
      </c>
      <c r="D67" s="23">
        <f>IFERROR(VLOOKUP(C67,Sheet4!C:F,4,0),0)</f>
        <v>0</v>
      </c>
      <c r="E67" s="23">
        <f>IFERROR(VLOOKUP(C67,Sheet4!C:F,4,0),0)</f>
        <v>0</v>
      </c>
      <c r="F67" s="18" t="str">
        <f t="shared" si="2"/>
        <v/>
      </c>
      <c r="I67" s="27"/>
    </row>
    <row r="68" s="4" customFormat="1" ht="27" hidden="1" customHeight="1" spans="1:9">
      <c r="A68" s="35">
        <v>2320498</v>
      </c>
      <c r="B68" s="36" t="s">
        <v>113</v>
      </c>
      <c r="C68" s="23">
        <f>IFERROR(VLOOKUP(A68,Sheet4!A:D,4,0),0)</f>
        <v>0</v>
      </c>
      <c r="D68" s="23">
        <f>IFERROR(VLOOKUP(C68,Sheet4!C:F,4,0),0)</f>
        <v>0</v>
      </c>
      <c r="E68" s="23">
        <f>IFERROR(VLOOKUP(C68,Sheet4!C:F,4,0),0)</f>
        <v>0</v>
      </c>
      <c r="F68" s="18" t="str">
        <f t="shared" si="2"/>
        <v/>
      </c>
      <c r="I68" s="27"/>
    </row>
    <row r="69" s="4" customFormat="1" ht="27" hidden="1" customHeight="1" spans="1:6">
      <c r="A69" s="21">
        <v>2320499</v>
      </c>
      <c r="B69" s="22" t="s">
        <v>114</v>
      </c>
      <c r="C69" s="23">
        <f>IFERROR(VLOOKUP(A69,Sheet4!A:D,4,0),0)</f>
        <v>0</v>
      </c>
      <c r="D69" s="23">
        <f>IFERROR(VLOOKUP(C69,Sheet4!C:F,4,0),0)</f>
        <v>0</v>
      </c>
      <c r="E69" s="23">
        <f>IFERROR(VLOOKUP(C69,Sheet4!C:F,4,0),0)</f>
        <v>0</v>
      </c>
      <c r="F69" s="18" t="str">
        <f t="shared" si="2"/>
        <v/>
      </c>
    </row>
    <row r="70" s="3" customFormat="1" ht="27" hidden="1" customHeight="1" spans="1:6">
      <c r="A70" s="15">
        <v>233</v>
      </c>
      <c r="B70" s="16" t="s">
        <v>30</v>
      </c>
      <c r="C70" s="20">
        <v>0</v>
      </c>
      <c r="D70" s="20">
        <v>0</v>
      </c>
      <c r="E70" s="20">
        <v>0</v>
      </c>
      <c r="F70" s="18" t="str">
        <f t="shared" si="2"/>
        <v/>
      </c>
    </row>
    <row r="71" s="3" customFormat="1" ht="27" hidden="1" customHeight="1" spans="1:6">
      <c r="A71" s="15">
        <v>23304</v>
      </c>
      <c r="B71" s="16" t="s">
        <v>115</v>
      </c>
      <c r="C71" s="17">
        <f>SUM(C72:C74)</f>
        <v>0</v>
      </c>
      <c r="D71" s="17">
        <f>SUM(D72:D74)</f>
        <v>0</v>
      </c>
      <c r="E71" s="17">
        <f>SUM(E72:E74)</f>
        <v>0</v>
      </c>
      <c r="F71" s="18" t="str">
        <f t="shared" si="2"/>
        <v/>
      </c>
    </row>
    <row r="72" s="4" customFormat="1" ht="37.5" hidden="1" customHeight="1" spans="1:9">
      <c r="A72" s="21">
        <v>2330411</v>
      </c>
      <c r="B72" s="22" t="s">
        <v>116</v>
      </c>
      <c r="C72" s="23">
        <f>IFERROR(VLOOKUP(A72,Sheet4!A:D,4,0),0)</f>
        <v>0</v>
      </c>
      <c r="D72" s="23">
        <f>IFERROR(VLOOKUP(C72,Sheet4!C:F,4,0),0)</f>
        <v>0</v>
      </c>
      <c r="E72" s="23">
        <f>IFERROR(VLOOKUP(C72,Sheet4!C:F,4,0),0)</f>
        <v>0</v>
      </c>
      <c r="F72" s="18" t="str">
        <f t="shared" si="2"/>
        <v/>
      </c>
      <c r="I72" s="27"/>
    </row>
    <row r="73" s="4" customFormat="1" ht="27" hidden="1" customHeight="1" spans="1:9">
      <c r="A73" s="21">
        <v>2330431</v>
      </c>
      <c r="B73" s="22" t="s">
        <v>117</v>
      </c>
      <c r="C73" s="23">
        <f>IFERROR(VLOOKUP(A73,Sheet4!A:D,4,0),0)</f>
        <v>0</v>
      </c>
      <c r="D73" s="23">
        <f>IFERROR(VLOOKUP(C73,Sheet4!C:F,4,0),0)</f>
        <v>0</v>
      </c>
      <c r="E73" s="23">
        <f>IFERROR(VLOOKUP(C73,Sheet4!C:F,4,0),0)</f>
        <v>0</v>
      </c>
      <c r="F73" s="18" t="str">
        <f t="shared" ref="F73:F91" si="4">IFERROR(E73/D73*100,"")</f>
        <v/>
      </c>
      <c r="I73" s="27"/>
    </row>
    <row r="74" s="4" customFormat="1" ht="45.75" hidden="1" customHeight="1" spans="1:9">
      <c r="A74" s="21">
        <v>2330498</v>
      </c>
      <c r="B74" s="22" t="s">
        <v>118</v>
      </c>
      <c r="C74" s="23">
        <f>IFERROR(VLOOKUP(A74,Sheet4!A:D,4,0),0)</f>
        <v>0</v>
      </c>
      <c r="D74" s="23">
        <f>IFERROR(VLOOKUP(C74,Sheet4!C:F,4,0),0)</f>
        <v>0</v>
      </c>
      <c r="E74" s="23">
        <f>IFERROR(VLOOKUP(C74,Sheet4!C:F,4,0),0)</f>
        <v>0</v>
      </c>
      <c r="F74" s="18" t="str">
        <f t="shared" si="4"/>
        <v/>
      </c>
      <c r="I74" s="27"/>
    </row>
    <row r="75" s="4" customFormat="1" ht="27" hidden="1" customHeight="1" spans="1:6">
      <c r="A75" s="15">
        <v>234</v>
      </c>
      <c r="B75" s="16" t="s">
        <v>119</v>
      </c>
      <c r="C75" s="20">
        <v>0</v>
      </c>
      <c r="D75" s="20">
        <v>0</v>
      </c>
      <c r="E75" s="20">
        <v>0</v>
      </c>
      <c r="F75" s="18" t="str">
        <f t="shared" si="4"/>
        <v/>
      </c>
    </row>
    <row r="76" s="4" customFormat="1" ht="27" hidden="1" customHeight="1" spans="1:6">
      <c r="A76" s="15">
        <v>23401</v>
      </c>
      <c r="B76" s="16" t="s">
        <v>120</v>
      </c>
      <c r="C76" s="17">
        <f>SUM(C77:C80)</f>
        <v>0</v>
      </c>
      <c r="D76" s="25"/>
      <c r="E76" s="17">
        <f>SUM(E77:E80)</f>
        <v>0</v>
      </c>
      <c r="F76" s="18" t="str">
        <f t="shared" si="4"/>
        <v/>
      </c>
    </row>
    <row r="77" s="4" customFormat="1" ht="27" hidden="1" customHeight="1" spans="1:6">
      <c r="A77" s="21">
        <v>2340101</v>
      </c>
      <c r="B77" s="22" t="s">
        <v>121</v>
      </c>
      <c r="C77" s="23">
        <f>IFERROR(VLOOKUP(A77,Sheet4!A:D,4,0),0)</f>
        <v>0</v>
      </c>
      <c r="D77" s="25"/>
      <c r="E77" s="23">
        <f>IFERROR(VLOOKUP(C77,Sheet4!C:F,4,0),0)</f>
        <v>0</v>
      </c>
      <c r="F77" s="18" t="str">
        <f t="shared" si="4"/>
        <v/>
      </c>
    </row>
    <row r="78" s="4" customFormat="1" ht="27" hidden="1" customHeight="1" spans="1:6">
      <c r="A78" s="21">
        <v>2340102</v>
      </c>
      <c r="B78" s="22" t="s">
        <v>122</v>
      </c>
      <c r="C78" s="23">
        <f>IFERROR(VLOOKUP(A78,Sheet4!A:D,4,0),0)</f>
        <v>0</v>
      </c>
      <c r="D78" s="25"/>
      <c r="E78" s="23">
        <f>IFERROR(VLOOKUP(C78,Sheet4!C:F,4,0),0)</f>
        <v>0</v>
      </c>
      <c r="F78" s="18" t="str">
        <f t="shared" si="4"/>
        <v/>
      </c>
    </row>
    <row r="79" s="4" customFormat="1" ht="27" hidden="1" customHeight="1" spans="1:6">
      <c r="A79" s="21">
        <v>2340108</v>
      </c>
      <c r="B79" s="22" t="s">
        <v>123</v>
      </c>
      <c r="C79" s="23">
        <f>IFERROR(VLOOKUP(A79,Sheet4!A:D,4,0),0)</f>
        <v>0</v>
      </c>
      <c r="D79" s="25"/>
      <c r="E79" s="23">
        <f>IFERROR(VLOOKUP(C79,Sheet4!C:F,4,0),0)</f>
        <v>0</v>
      </c>
      <c r="F79" s="18" t="str">
        <f t="shared" si="4"/>
        <v/>
      </c>
    </row>
    <row r="80" s="4" customFormat="1" ht="27" hidden="1" customHeight="1" spans="1:6">
      <c r="A80" s="21">
        <v>2340109</v>
      </c>
      <c r="B80" s="22" t="s">
        <v>124</v>
      </c>
      <c r="C80" s="23">
        <f>IFERROR(VLOOKUP(A80,Sheet4!A:D,4,0),0)</f>
        <v>0</v>
      </c>
      <c r="D80" s="25"/>
      <c r="E80" s="23">
        <f>IFERROR(VLOOKUP(C80,Sheet4!C:F,4,0),0)</f>
        <v>0</v>
      </c>
      <c r="F80" s="18" t="str">
        <f t="shared" si="4"/>
        <v/>
      </c>
    </row>
    <row r="81" s="4" customFormat="1" ht="27" hidden="1" customHeight="1" spans="1:6">
      <c r="A81" s="15">
        <v>23402</v>
      </c>
      <c r="B81" s="16" t="s">
        <v>125</v>
      </c>
      <c r="C81" s="17">
        <f>C82</f>
        <v>0</v>
      </c>
      <c r="D81" s="25"/>
      <c r="E81" s="17">
        <f>E82</f>
        <v>0</v>
      </c>
      <c r="F81" s="18" t="str">
        <f t="shared" si="4"/>
        <v/>
      </c>
    </row>
    <row r="82" s="4" customFormat="1" ht="27" hidden="1" customHeight="1" spans="1:6">
      <c r="A82" s="21">
        <v>2340299</v>
      </c>
      <c r="B82" s="22" t="s">
        <v>126</v>
      </c>
      <c r="C82" s="23">
        <f>IFERROR(VLOOKUP(A82,Sheet4!A:D,4,0),0)</f>
        <v>0</v>
      </c>
      <c r="D82" s="25"/>
      <c r="E82" s="23">
        <f>IFERROR(VLOOKUP(C82,Sheet4!C:F,4,0),0)</f>
        <v>0</v>
      </c>
      <c r="F82" s="18" t="str">
        <f t="shared" si="4"/>
        <v/>
      </c>
    </row>
    <row r="83" s="3" customFormat="1" ht="27" customHeight="1" spans="1:6">
      <c r="A83" s="15" t="s">
        <v>32</v>
      </c>
      <c r="B83" s="16"/>
      <c r="C83" s="17">
        <f>C84</f>
        <v>400</v>
      </c>
      <c r="D83" s="24">
        <v>400</v>
      </c>
      <c r="E83" s="20">
        <v>0</v>
      </c>
      <c r="F83" s="18">
        <f t="shared" si="4"/>
        <v>0</v>
      </c>
    </row>
    <row r="84" s="3" customFormat="1" ht="27" customHeight="1" spans="1:6">
      <c r="A84" s="21">
        <v>2300603</v>
      </c>
      <c r="B84" s="37" t="s">
        <v>127</v>
      </c>
      <c r="C84" s="23">
        <v>400</v>
      </c>
      <c r="D84" s="25">
        <v>400</v>
      </c>
      <c r="E84" s="20">
        <v>0</v>
      </c>
      <c r="F84" s="18">
        <f t="shared" si="4"/>
        <v>0</v>
      </c>
    </row>
    <row r="85" s="3" customFormat="1" ht="27" customHeight="1" spans="1:6">
      <c r="A85" s="15" t="s">
        <v>34</v>
      </c>
      <c r="B85" s="38"/>
      <c r="C85" s="20">
        <v>0</v>
      </c>
      <c r="D85" s="39">
        <v>0</v>
      </c>
      <c r="E85" s="20">
        <v>0</v>
      </c>
      <c r="F85" s="18" t="str">
        <f t="shared" si="4"/>
        <v/>
      </c>
    </row>
    <row r="86" s="3" customFormat="1" ht="27" hidden="1" customHeight="1" spans="1:6">
      <c r="A86" s="21">
        <v>23104</v>
      </c>
      <c r="B86" s="37" t="s">
        <v>128</v>
      </c>
      <c r="C86" s="23"/>
      <c r="D86" s="40"/>
      <c r="E86" s="23"/>
      <c r="F86" s="18" t="str">
        <f t="shared" si="4"/>
        <v/>
      </c>
    </row>
    <row r="87" s="3" customFormat="1" ht="27" customHeight="1" spans="1:6">
      <c r="A87" s="15" t="s">
        <v>129</v>
      </c>
      <c r="B87" s="16"/>
      <c r="C87" s="20">
        <v>0</v>
      </c>
      <c r="D87" s="39">
        <v>0</v>
      </c>
      <c r="E87" s="20">
        <v>0</v>
      </c>
      <c r="F87" s="18" t="str">
        <f t="shared" si="4"/>
        <v/>
      </c>
    </row>
    <row r="88" s="4" customFormat="1" ht="27" hidden="1" customHeight="1" spans="1:6">
      <c r="A88" s="21">
        <v>2300802</v>
      </c>
      <c r="B88" s="22" t="s">
        <v>130</v>
      </c>
      <c r="C88" s="23"/>
      <c r="D88" s="41"/>
      <c r="E88" s="23"/>
      <c r="F88" s="18" t="str">
        <f t="shared" si="4"/>
        <v/>
      </c>
    </row>
    <row r="89" s="3" customFormat="1" ht="27" customHeight="1" spans="1:6">
      <c r="A89" s="15" t="s">
        <v>131</v>
      </c>
      <c r="B89" s="16"/>
      <c r="C89" s="42">
        <f>C90</f>
        <v>0</v>
      </c>
      <c r="D89" s="39">
        <v>0</v>
      </c>
      <c r="E89" s="42">
        <f>E90</f>
        <v>0</v>
      </c>
      <c r="F89" s="18" t="str">
        <f t="shared" si="4"/>
        <v/>
      </c>
    </row>
    <row r="90" s="4" customFormat="1" ht="27" hidden="1" customHeight="1" spans="1:6">
      <c r="A90" s="21">
        <v>2300902</v>
      </c>
      <c r="B90" s="22" t="s">
        <v>132</v>
      </c>
      <c r="C90" s="43">
        <f>C91-C83-C85-C87-C5</f>
        <v>0</v>
      </c>
      <c r="D90" s="43">
        <f>D91-D83-D85-D87-D5</f>
        <v>0</v>
      </c>
      <c r="E90" s="43"/>
      <c r="F90" s="18" t="str">
        <f t="shared" si="4"/>
        <v/>
      </c>
    </row>
    <row r="91" s="3" customFormat="1" ht="27" customHeight="1" spans="1:6">
      <c r="A91" s="44" t="s">
        <v>40</v>
      </c>
      <c r="B91" s="44"/>
      <c r="C91" s="17">
        <f>镇级基金收入!C31</f>
        <v>1600</v>
      </c>
      <c r="D91" s="17">
        <f>镇级基金收入!D31</f>
        <v>3100</v>
      </c>
      <c r="E91" s="17">
        <f>镇级基金收入!E31</f>
        <v>3033</v>
      </c>
      <c r="F91" s="18">
        <f t="shared" si="4"/>
        <v>97.8387096774194</v>
      </c>
    </row>
    <row r="92" s="3" customFormat="1" ht="14.25" spans="1:3">
      <c r="A92" s="45"/>
      <c r="B92" s="45"/>
      <c r="C92" s="45"/>
    </row>
    <row r="93" ht="14.25" spans="1:3">
      <c r="A93" s="46"/>
      <c r="B93" s="46"/>
      <c r="C93" s="46"/>
    </row>
  </sheetData>
  <mergeCells count="2">
    <mergeCell ref="A2:F2"/>
    <mergeCell ref="A91:B91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9" defaultRowHeight="13.5" outlineLevelCol="3"/>
  <cols>
    <col min="1" max="1" width="12" customWidth="1"/>
    <col min="2" max="2" width="18.125" customWidth="1"/>
  </cols>
  <sheetData>
    <row r="1" spans="1:2">
      <c r="A1" t="s">
        <v>133</v>
      </c>
      <c r="B1" t="s">
        <v>134</v>
      </c>
    </row>
    <row r="2" spans="1:4">
      <c r="A2" s="1">
        <v>2120802</v>
      </c>
      <c r="B2">
        <v>4000000</v>
      </c>
      <c r="C2">
        <f>B2/10000</f>
        <v>400</v>
      </c>
      <c r="D2">
        <f>ROUND(C2,0)</f>
        <v>400</v>
      </c>
    </row>
    <row r="3" spans="1:4">
      <c r="A3" s="1">
        <v>2120804</v>
      </c>
      <c r="B3">
        <v>5000000</v>
      </c>
      <c r="C3">
        <f t="shared" ref="C3:C6" si="0">B3/10000</f>
        <v>500</v>
      </c>
      <c r="D3">
        <f t="shared" ref="D3:D6" si="1">ROUND(C3,0)</f>
        <v>500</v>
      </c>
    </row>
    <row r="4" spans="1:4">
      <c r="A4" s="1">
        <v>2120816</v>
      </c>
      <c r="B4">
        <v>3000000</v>
      </c>
      <c r="C4">
        <f t="shared" si="0"/>
        <v>300</v>
      </c>
      <c r="D4">
        <f t="shared" si="1"/>
        <v>300</v>
      </c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3:4">
      <c r="C10">
        <f t="shared" ref="C7:C10" si="2">B10/10000</f>
        <v>0</v>
      </c>
      <c r="D10">
        <f t="shared" ref="D7:D10" si="3">ROUND(C10,0)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junzhao</cp:lastModifiedBy>
  <dcterms:created xsi:type="dcterms:W3CDTF">2022-01-16T07:12:00Z</dcterms:created>
  <dcterms:modified xsi:type="dcterms:W3CDTF">2026-02-27T07:33:55Z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2052-11.1.0.9021</vt:lpwstr>
  </property>
</Properties>
</file>