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5" r:id="rId1"/>
    <sheet name="镇级基金收入" sheetId="2" r:id="rId2"/>
    <sheet name="镇级基金支出" sheetId="3" r:id="rId3"/>
    <sheet name="Sheet4" sheetId="4" state="hidden" r:id="rId4"/>
  </sheets>
  <definedNames>
    <definedName name="_xlnm._FilterDatabase" localSheetId="1" hidden="1">镇级基金收入!$A$3:$F$27</definedName>
    <definedName name="_xlnm.Print_Titles" localSheetId="1">镇级基金收入!$2:$3</definedName>
    <definedName name="_xlnm.Print_Titles" localSheetId="2">镇级基金支出!$1:$3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<sst xmlns="http://schemas.openxmlformats.org/spreadsheetml/2006/main" count="171" uniqueCount="124">
  <si>
    <t>鹤山市2025年上半年古劳镇政府性基金预算收支预算表执行总表</t>
  </si>
  <si>
    <t>单位：万元</t>
  </si>
  <si>
    <t>收入项目</t>
  </si>
  <si>
    <t>支出项目</t>
  </si>
  <si>
    <t>科目号</t>
  </si>
  <si>
    <t>科目名称</t>
  </si>
  <si>
    <t>2025年预算</t>
  </si>
  <si>
    <t>本年实绩</t>
  </si>
  <si>
    <t>为年初预算%</t>
  </si>
  <si>
    <t>实绩比汇总调整预算按时间进度超短额</t>
  </si>
  <si>
    <t>一、政府性基金预算收入</t>
  </si>
  <si>
    <t>一、政府性基金预算支出</t>
  </si>
  <si>
    <t>农业土地开发资金收入</t>
  </si>
  <si>
    <t>文化旅游体育与传媒支出</t>
  </si>
  <si>
    <t>国有土地使用权出让收入</t>
  </si>
  <si>
    <t>社会保障和就业支出</t>
  </si>
  <si>
    <t>彩票公益金收入</t>
  </si>
  <si>
    <t>城乡社区支出</t>
  </si>
  <si>
    <t>城市基础设施配套费收入</t>
  </si>
  <si>
    <t xml:space="preserve">  国有土地使用权出让收入安排的支出</t>
  </si>
  <si>
    <t>污水处理费收入</t>
  </si>
  <si>
    <t xml:space="preserve">  农业土地开发资金安排的支出</t>
  </si>
  <si>
    <t xml:space="preserve">  城市基础设施配套费安排的支出</t>
  </si>
  <si>
    <t xml:space="preserve">  污水处理费安排的支出</t>
  </si>
  <si>
    <t>农林水支出</t>
  </si>
  <si>
    <t>交通运输支出</t>
  </si>
  <si>
    <t>其他支出</t>
  </si>
  <si>
    <t>债务付息支出</t>
  </si>
  <si>
    <t>债务发行费用支出</t>
  </si>
  <si>
    <t>二、政府性基金转移支付收入</t>
  </si>
  <si>
    <t>二、上解支出</t>
  </si>
  <si>
    <t>三、上年结余收入</t>
  </si>
  <si>
    <t>三、债务还本支出</t>
  </si>
  <si>
    <t>四、债务转贷收入</t>
  </si>
  <si>
    <t>五、调出资金</t>
  </si>
  <si>
    <t>五、县对镇的补助收人</t>
  </si>
  <si>
    <t>六、年终结余</t>
  </si>
  <si>
    <t>收入合计</t>
  </si>
  <si>
    <t>支出合计</t>
  </si>
  <si>
    <t>鹤山市2025年1-6月古劳镇政府性基金预算
收入执行预算执行表</t>
  </si>
  <si>
    <t>单位:万元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</si>
  <si>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</si>
  <si>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</si>
  <si>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</si>
  <si>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</si>
  <si>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</si>
  <si>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 xml:space="preserve">  福利彩票公益金收入</t>
  </si>
  <si>
    <t xml:space="preserve">  体育彩票公益金收入</t>
  </si>
  <si>
    <t>彩票发行机构和彩票销售机构的业务费用</t>
  </si>
  <si>
    <t>政府性基金转移支付收入</t>
  </si>
  <si>
    <t>政府性基金预算上年结余收入</t>
  </si>
  <si>
    <t>地方政府专项债务转贷收入</t>
  </si>
  <si>
    <t>五、调入资金</t>
  </si>
  <si>
    <t>调入政府性基金预算资金</t>
  </si>
  <si>
    <t>六、县对镇补助收入</t>
  </si>
  <si>
    <t>鹤山市2025年1-6月古劳镇政府性基金预算
支出预算执行表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</si>
  <si>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</si>
  <si>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</si>
  <si>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</si>
  <si>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</si>
  <si>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</si>
  <si>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</si>
  <si>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</si>
  <si>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</si>
  <si>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</si>
  <si>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国有土地使用权出让收入及对应专项债务收入安排的支出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</si>
  <si>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</si>
  <si>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</si>
  <si>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</si>
  <si>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</si>
  <si>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</si>
  <si>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</si>
  <si>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农村生产发展支出</t>
  </si>
  <si>
    <t xml:space="preserve">    农村社会事业支出</t>
  </si>
  <si>
    <t xml:space="preserve">    农业农村生态环境支出</t>
  </si>
  <si>
    <t xml:space="preserve">    其他国有土地使用权出让收入安排的支出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</si>
  <si>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</si>
  <si>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</si>
  <si>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</si>
  <si>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</si>
  <si>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</si>
  <si>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</si>
  <si>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</si>
  <si>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</si>
  <si>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</si>
  <si>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三峡工程后续工作</t>
  </si>
  <si>
    <t xml:space="preserve">  车辆通行费安排的支出</t>
  </si>
  <si>
    <t xml:space="preserve">    其他车辆通行费安排的支出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</si>
  <si>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</si>
  <si>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</si>
  <si>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</si>
  <si>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</si>
  <si>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</si>
  <si>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</si>
  <si>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</si>
  <si>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</si>
  <si>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</si>
  <si>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</si>
  <si>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</si>
  <si>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</si>
  <si>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</si>
  <si>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</si>
  <si>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其他地方自行试点项目收益专项债券付息支出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</si>
  <si>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</si>
  <si>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</si>
  <si>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</si>
  <si>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</si>
  <si>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</si>
  <si>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</si>
  <si>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</si>
  <si>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</si>
  <si>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</si>
  <si>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</si>
  <si>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</si>
  <si>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</si>
  <si>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</si>
  <si>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</si>
  <si>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</si>
  <si>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</si>
  <si>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</si>
  <si>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</si>
  <si>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</si>
  <si>
    <t>行标签</t>
  </si>
  <si>
    <t>求和项:预算审核数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</si>
</sst>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_ "/>
    <numFmt numFmtId="178" formatCode="0.00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0"/>
      <name val="黑体"/>
      <charset val="134"/>
    </font>
    <font>
      <b/>
      <sz val="11.5"/>
      <name val="宋体"/>
      <charset val="134"/>
    </font>
    <font>
      <b/>
      <sz val="11"/>
      <color theme="1"/>
      <name val="宋体"/>
      <charset val="134"/>
      <scheme val="minor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.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2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4" borderId="12" applyNumberFormat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 wrapText="1"/>
    </xf>
    <xf numFmtId="10" fontId="0" fillId="0" borderId="0" xfId="0" applyNumberForma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1" xfId="51" applyFont="1" applyBorder="1" applyAlignment="1">
      <alignment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right" vertical="center"/>
    </xf>
    <xf numFmtId="10" fontId="2" fillId="0" borderId="1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 wrapText="1"/>
    </xf>
    <xf numFmtId="176" fontId="7" fillId="0" borderId="1" xfId="1" applyNumberFormat="1" applyFont="1" applyFill="1" applyBorder="1" applyAlignment="1">
      <alignment horizontal="right" vertical="center"/>
    </xf>
    <xf numFmtId="10" fontId="1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1" fontId="4" fillId="0" borderId="1" xfId="1" applyNumberFormat="1" applyFont="1" applyFill="1" applyBorder="1" applyAlignment="1">
      <alignment horizontal="right" vertical="center" wrapText="1"/>
    </xf>
    <xf numFmtId="41" fontId="9" fillId="0" borderId="1" xfId="1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0" fontId="3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10" fontId="9" fillId="0" borderId="0" xfId="49" applyNumberFormat="1" applyFont="1" applyFill="1" applyBorder="1" applyAlignment="1">
      <alignment horizontal="right" vertical="center"/>
    </xf>
    <xf numFmtId="177" fontId="9" fillId="0" borderId="0" xfId="49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3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176" fontId="4" fillId="0" borderId="2" xfId="1" applyNumberFormat="1" applyFont="1" applyFill="1" applyBorder="1" applyAlignment="1">
      <alignment horizontal="right" vertical="center" wrapText="1"/>
    </xf>
    <xf numFmtId="176" fontId="4" fillId="0" borderId="1" xfId="1" applyNumberFormat="1" applyFont="1" applyFill="1" applyBorder="1" applyAlignment="1">
      <alignment horizontal="right" vertical="center" wrapText="1"/>
    </xf>
    <xf numFmtId="10" fontId="10" fillId="0" borderId="1" xfId="0" applyNumberFormat="1" applyFont="1" applyBorder="1" applyAlignment="1">
      <alignment vertical="center"/>
    </xf>
    <xf numFmtId="177" fontId="10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176" fontId="9" fillId="0" borderId="1" xfId="1" applyNumberFormat="1" applyFont="1" applyFill="1" applyBorder="1" applyAlignment="1">
      <alignment horizontal="right" vertical="center" wrapText="1"/>
    </xf>
    <xf numFmtId="10" fontId="11" fillId="0" borderId="1" xfId="0" applyNumberFormat="1" applyFont="1" applyBorder="1" applyAlignment="1">
      <alignment vertical="center"/>
    </xf>
    <xf numFmtId="177" fontId="11" fillId="0" borderId="1" xfId="0" applyNumberFormat="1" applyFont="1" applyBorder="1" applyAlignment="1">
      <alignment vertical="center"/>
    </xf>
    <xf numFmtId="10" fontId="0" fillId="0" borderId="1" xfId="0" applyNumberFormat="1" applyBorder="1" applyAlignment="1">
      <alignment vertical="center"/>
    </xf>
    <xf numFmtId="177" fontId="0" fillId="0" borderId="1" xfId="0" applyNumberForma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176" fontId="9" fillId="0" borderId="1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177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176" fontId="13" fillId="0" borderId="0" xfId="0" applyNumberFormat="1" applyFont="1" applyFill="1" applyAlignment="1">
      <alignment horizontal="right" vertical="center"/>
    </xf>
    <xf numFmtId="0" fontId="14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/>
    </xf>
    <xf numFmtId="41" fontId="14" fillId="0" borderId="0" xfId="0" applyNumberFormat="1" applyFont="1" applyFill="1" applyBorder="1" applyAlignment="1" applyProtection="1">
      <alignment vertical="center"/>
    </xf>
    <xf numFmtId="0" fontId="1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0" fontId="14" fillId="0" borderId="7" xfId="0" applyNumberFormat="1" applyFont="1" applyFill="1" applyBorder="1" applyAlignment="1" applyProtection="1">
      <alignment horizontal="right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8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41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1" xfId="51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vertical="center"/>
    </xf>
    <xf numFmtId="41" fontId="4" fillId="0" borderId="1" xfId="0" applyNumberFormat="1" applyFont="1" applyFill="1" applyBorder="1" applyAlignment="1" applyProtection="1">
      <alignment vertical="center"/>
    </xf>
    <xf numFmtId="10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9" fillId="0" borderId="1" xfId="0" applyNumberFormat="1" applyFont="1" applyFill="1" applyBorder="1" applyAlignment="1" applyProtection="1">
      <alignment horizontal="left" vertical="center"/>
    </xf>
    <xf numFmtId="41" fontId="9" fillId="0" borderId="1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vertical="center" wrapText="1"/>
    </xf>
    <xf numFmtId="10" fontId="9" fillId="0" borderId="1" xfId="0" applyNumberFormat="1" applyFont="1" applyFill="1" applyBorder="1" applyAlignment="1" applyProtection="1">
      <alignment vertical="center"/>
    </xf>
    <xf numFmtId="178" fontId="14" fillId="0" borderId="1" xfId="0" applyNumberFormat="1" applyFont="1" applyFill="1" applyBorder="1" applyAlignment="1" applyProtection="1">
      <alignment vertical="center" wrapText="1"/>
    </xf>
    <xf numFmtId="0" fontId="14" fillId="0" borderId="1" xfId="0" applyNumberFormat="1" applyFont="1" applyFill="1" applyBorder="1" applyAlignment="1" applyProtection="1">
      <alignment vertical="center"/>
    </xf>
    <xf numFmtId="41" fontId="14" fillId="0" borderId="1" xfId="0" applyNumberFormat="1" applyFont="1" applyFill="1" applyBorder="1" applyAlignment="1" applyProtection="1">
      <alignment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10" fontId="15" fillId="0" borderId="1" xfId="0" applyNumberFormat="1" applyFont="1" applyFill="1" applyBorder="1" applyAlignment="1" applyProtection="1">
      <alignment vertical="center"/>
    </xf>
    <xf numFmtId="177" fontId="15" fillId="0" borderId="1" xfId="0" applyNumberFormat="1" applyFont="1" applyFill="1" applyBorder="1" applyAlignment="1" applyProtection="1"/>
    <xf numFmtId="177" fontId="14" fillId="0" borderId="1" xfId="0" applyNumberFormat="1" applyFont="1" applyFill="1" applyBorder="1" applyAlignment="1" applyProtection="1">
      <alignment vertical="center"/>
    </xf>
    <xf numFmtId="10" fontId="14" fillId="0" borderId="1" xfId="0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/>
    <xf numFmtId="177" fontId="10" fillId="0" borderId="1" xfId="0" applyNumberFormat="1" applyFont="1" applyFill="1" applyBorder="1" applyAlignment="1" applyProtection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千位分隔 2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G26" sqref="G26"/>
    </sheetView>
  </sheetViews>
  <sheetFormatPr defaultColWidth="9.00833333333333" defaultRowHeight="13.5"/>
  <cols>
    <col min="1" max="1" width="9" style="77"/>
    <col min="2" max="2" width="21.25" style="77" customWidth="1"/>
    <col min="3" max="5" width="8.625" style="79" customWidth="1"/>
    <col min="6" max="6" width="9.375" style="79" customWidth="1"/>
    <col min="7" max="7" width="9" style="77"/>
    <col min="8" max="8" width="22.875" style="77" customWidth="1"/>
    <col min="9" max="9" width="9.5" style="79" customWidth="1"/>
    <col min="10" max="10" width="9.25" style="77"/>
    <col min="11" max="11" width="9" style="77"/>
    <col min="12" max="12" width="9" style="80"/>
    <col min="13" max="32" width="9" style="77"/>
    <col min="33" max="16384" width="9.00833333333333" style="77"/>
  </cols>
  <sheetData>
    <row r="1" s="77" customFormat="1" spans="3:12">
      <c r="C1" s="79"/>
      <c r="D1" s="79"/>
      <c r="E1" s="79"/>
      <c r="F1" s="79"/>
      <c r="I1" s="79"/>
      <c r="L1" s="80"/>
    </row>
    <row r="2" s="77" customFormat="1" ht="25.5" spans="1:12">
      <c r="A2" s="81" t="s">
        <v>0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</row>
    <row r="3" s="77" customFormat="1" ht="14.25" customHeight="1" spans="1:12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="77" customFormat="1" ht="14.25" spans="1:12">
      <c r="A4" s="83" t="s">
        <v>2</v>
      </c>
      <c r="B4" s="84"/>
      <c r="C4" s="84"/>
      <c r="D4" s="84"/>
      <c r="E4" s="84"/>
      <c r="F4" s="85"/>
      <c r="G4" s="83" t="s">
        <v>3</v>
      </c>
      <c r="H4" s="84"/>
      <c r="I4" s="84"/>
      <c r="J4" s="84"/>
      <c r="K4" s="84"/>
      <c r="L4" s="85"/>
    </row>
    <row r="5" s="77" customFormat="1" ht="67.5" spans="1:12">
      <c r="A5" s="86" t="s">
        <v>4</v>
      </c>
      <c r="B5" s="86" t="s">
        <v>5</v>
      </c>
      <c r="C5" s="87" t="s">
        <v>6</v>
      </c>
      <c r="D5" s="88" t="s">
        <v>7</v>
      </c>
      <c r="E5" s="89" t="s">
        <v>8</v>
      </c>
      <c r="F5" s="12" t="s">
        <v>9</v>
      </c>
      <c r="G5" s="86" t="s">
        <v>4</v>
      </c>
      <c r="H5" s="86" t="s">
        <v>5</v>
      </c>
      <c r="I5" s="87" t="s">
        <v>6</v>
      </c>
      <c r="J5" s="88" t="s">
        <v>7</v>
      </c>
      <c r="K5" s="89" t="s">
        <v>8</v>
      </c>
      <c r="L5" s="12" t="s">
        <v>9</v>
      </c>
    </row>
    <row r="6" s="77" customFormat="1" ht="15.95" customHeight="1" spans="1:12">
      <c r="A6" s="90" t="s">
        <v>10</v>
      </c>
      <c r="B6" s="91"/>
      <c r="C6" s="92">
        <f>SUM(C7:C12)</f>
        <v>8900</v>
      </c>
      <c r="D6" s="92">
        <f>SUM(D7:D12)</f>
        <v>8691.75</v>
      </c>
      <c r="E6" s="93">
        <f t="shared" ref="E6:E11" si="0">D6/C6</f>
        <v>0.976601123595506</v>
      </c>
      <c r="F6" s="92">
        <f t="shared" ref="F6:F23" si="1">D6-C6/2</f>
        <v>4241.75</v>
      </c>
      <c r="G6" s="94" t="s">
        <v>11</v>
      </c>
      <c r="H6" s="95"/>
      <c r="I6" s="92">
        <f>SUM(I7:I9)+SUM(I14:I18)</f>
        <v>8900</v>
      </c>
      <c r="J6" s="92">
        <f>SUM(J7:J18)-J9</f>
        <v>8704.409239</v>
      </c>
      <c r="K6" s="105">
        <f t="shared" ref="K6:K10" si="2">J6/I6</f>
        <v>0.97802351</v>
      </c>
      <c r="L6" s="106">
        <f t="shared" ref="L6:L23" si="3">J6-I6/2</f>
        <v>4254.409239</v>
      </c>
    </row>
    <row r="7" s="77" customFormat="1" ht="15.95" customHeight="1" spans="1:12">
      <c r="A7" s="96">
        <v>1030147</v>
      </c>
      <c r="B7" s="91" t="s">
        <v>12</v>
      </c>
      <c r="C7" s="97">
        <v>0</v>
      </c>
      <c r="D7" s="97"/>
      <c r="E7" s="93"/>
      <c r="F7" s="92">
        <f t="shared" si="1"/>
        <v>0</v>
      </c>
      <c r="G7" s="96">
        <v>207</v>
      </c>
      <c r="H7" s="98" t="s">
        <v>13</v>
      </c>
      <c r="I7" s="97">
        <v>0</v>
      </c>
      <c r="J7" s="107"/>
      <c r="K7" s="108"/>
      <c r="L7" s="109">
        <f t="shared" si="3"/>
        <v>0</v>
      </c>
    </row>
    <row r="8" s="77" customFormat="1" ht="22" customHeight="1" spans="1:12">
      <c r="A8" s="96">
        <v>1030148</v>
      </c>
      <c r="B8" s="91" t="s">
        <v>14</v>
      </c>
      <c r="C8" s="97">
        <v>8400</v>
      </c>
      <c r="D8" s="97">
        <v>8397.75</v>
      </c>
      <c r="E8" s="99">
        <f t="shared" si="0"/>
        <v>0.999732142857143</v>
      </c>
      <c r="F8" s="97">
        <f t="shared" si="1"/>
        <v>4197.75</v>
      </c>
      <c r="G8" s="96">
        <v>208</v>
      </c>
      <c r="H8" s="98" t="s">
        <v>15</v>
      </c>
      <c r="I8" s="97">
        <v>0</v>
      </c>
      <c r="J8" s="107"/>
      <c r="K8" s="108"/>
      <c r="L8" s="109">
        <f t="shared" si="3"/>
        <v>0</v>
      </c>
    </row>
    <row r="9" s="77" customFormat="1" ht="25" customHeight="1" spans="1:12">
      <c r="A9" s="96">
        <v>1030155</v>
      </c>
      <c r="B9" s="91" t="s">
        <v>16</v>
      </c>
      <c r="C9" s="97">
        <v>0</v>
      </c>
      <c r="D9" s="97"/>
      <c r="E9" s="99"/>
      <c r="F9" s="97">
        <f t="shared" si="1"/>
        <v>0</v>
      </c>
      <c r="G9" s="96">
        <v>212</v>
      </c>
      <c r="H9" s="98" t="s">
        <v>17</v>
      </c>
      <c r="I9" s="97">
        <v>8900</v>
      </c>
      <c r="J9" s="97">
        <v>8704.379239</v>
      </c>
      <c r="K9" s="108">
        <f t="shared" si="2"/>
        <v>0.978020139213483</v>
      </c>
      <c r="L9" s="109">
        <f t="shared" si="3"/>
        <v>4254.379239</v>
      </c>
    </row>
    <row r="10" s="77" customFormat="1" ht="37" customHeight="1" spans="1:12">
      <c r="A10" s="96">
        <v>1030156</v>
      </c>
      <c r="B10" s="91" t="s">
        <v>18</v>
      </c>
      <c r="C10" s="97">
        <v>0</v>
      </c>
      <c r="D10" s="97"/>
      <c r="E10" s="99"/>
      <c r="F10" s="97">
        <f t="shared" si="1"/>
        <v>0</v>
      </c>
      <c r="G10" s="96">
        <v>21208</v>
      </c>
      <c r="H10" s="98" t="s">
        <v>19</v>
      </c>
      <c r="I10" s="97">
        <v>8400</v>
      </c>
      <c r="J10" s="107">
        <v>8440.11965</v>
      </c>
      <c r="K10" s="108">
        <f t="shared" si="2"/>
        <v>1.00477614880952</v>
      </c>
      <c r="L10" s="109">
        <f t="shared" si="3"/>
        <v>4240.11965</v>
      </c>
    </row>
    <row r="11" s="77" customFormat="1" ht="27" customHeight="1" spans="1:12">
      <c r="A11" s="96">
        <v>1030178</v>
      </c>
      <c r="B11" s="91" t="s">
        <v>20</v>
      </c>
      <c r="C11" s="97">
        <v>500</v>
      </c>
      <c r="D11" s="97">
        <v>294</v>
      </c>
      <c r="E11" s="99">
        <f t="shared" si="0"/>
        <v>0.588</v>
      </c>
      <c r="F11" s="97">
        <f t="shared" si="1"/>
        <v>44</v>
      </c>
      <c r="G11" s="96">
        <v>21211</v>
      </c>
      <c r="H11" s="98" t="s">
        <v>21</v>
      </c>
      <c r="I11" s="97">
        <v>0</v>
      </c>
      <c r="J11" s="107"/>
      <c r="K11" s="108"/>
      <c r="L11" s="109">
        <f t="shared" si="3"/>
        <v>0</v>
      </c>
    </row>
    <row r="12" s="77" customFormat="1" ht="39" customHeight="1" spans="1:12">
      <c r="A12" s="96"/>
      <c r="B12" s="100"/>
      <c r="C12" s="97"/>
      <c r="D12" s="97"/>
      <c r="E12" s="93"/>
      <c r="F12" s="92">
        <f t="shared" si="1"/>
        <v>0</v>
      </c>
      <c r="G12" s="96">
        <v>21213</v>
      </c>
      <c r="H12" s="98" t="s">
        <v>22</v>
      </c>
      <c r="I12" s="97">
        <v>0</v>
      </c>
      <c r="J12" s="107"/>
      <c r="K12" s="108"/>
      <c r="L12" s="109">
        <f t="shared" si="3"/>
        <v>0</v>
      </c>
    </row>
    <row r="13" s="77" customFormat="1" ht="15.95" customHeight="1" spans="1:12">
      <c r="A13" s="101"/>
      <c r="B13" s="101"/>
      <c r="C13" s="102"/>
      <c r="D13" s="102"/>
      <c r="E13" s="93"/>
      <c r="F13" s="92">
        <f t="shared" si="1"/>
        <v>0</v>
      </c>
      <c r="G13" s="96">
        <v>21214</v>
      </c>
      <c r="H13" s="98" t="s">
        <v>23</v>
      </c>
      <c r="I13" s="97">
        <v>200</v>
      </c>
      <c r="J13" s="107">
        <v>264.259589</v>
      </c>
      <c r="K13" s="108">
        <f>J13/I13</f>
        <v>1.321297945</v>
      </c>
      <c r="L13" s="109">
        <f t="shared" si="3"/>
        <v>164.259589</v>
      </c>
    </row>
    <row r="14" s="77" customFormat="1" ht="15.95" customHeight="1" spans="1:12">
      <c r="A14" s="101"/>
      <c r="B14" s="101"/>
      <c r="C14" s="102"/>
      <c r="D14" s="102"/>
      <c r="E14" s="93"/>
      <c r="F14" s="92">
        <f t="shared" si="1"/>
        <v>0</v>
      </c>
      <c r="G14" s="96">
        <v>213</v>
      </c>
      <c r="H14" s="98" t="s">
        <v>24</v>
      </c>
      <c r="I14" s="97">
        <v>0</v>
      </c>
      <c r="J14" s="107"/>
      <c r="K14" s="108"/>
      <c r="L14" s="109">
        <f t="shared" si="3"/>
        <v>0</v>
      </c>
    </row>
    <row r="15" s="77" customFormat="1" ht="15.95" customHeight="1" spans="1:12">
      <c r="A15" s="101"/>
      <c r="B15" s="101"/>
      <c r="C15" s="97"/>
      <c r="D15" s="97"/>
      <c r="E15" s="93"/>
      <c r="F15" s="92">
        <f t="shared" si="1"/>
        <v>0</v>
      </c>
      <c r="G15" s="96">
        <v>214</v>
      </c>
      <c r="H15" s="98" t="s">
        <v>25</v>
      </c>
      <c r="I15" s="97">
        <v>0</v>
      </c>
      <c r="J15" s="107"/>
      <c r="K15" s="108"/>
      <c r="L15" s="109">
        <f t="shared" si="3"/>
        <v>0</v>
      </c>
    </row>
    <row r="16" s="77" customFormat="1" ht="15.95" customHeight="1" spans="1:12">
      <c r="A16" s="90"/>
      <c r="B16" s="91"/>
      <c r="C16" s="97"/>
      <c r="D16" s="97"/>
      <c r="E16" s="93"/>
      <c r="F16" s="92">
        <f t="shared" si="1"/>
        <v>0</v>
      </c>
      <c r="G16" s="96">
        <v>229</v>
      </c>
      <c r="H16" s="98" t="s">
        <v>26</v>
      </c>
      <c r="I16" s="97">
        <v>0</v>
      </c>
      <c r="J16" s="107">
        <v>0.03</v>
      </c>
      <c r="K16" s="108"/>
      <c r="L16" s="109">
        <f t="shared" si="3"/>
        <v>0.03</v>
      </c>
    </row>
    <row r="17" s="77" customFormat="1" ht="15.95" customHeight="1" spans="1:12">
      <c r="A17" s="94"/>
      <c r="B17" s="94"/>
      <c r="C17" s="97"/>
      <c r="D17" s="97"/>
      <c r="E17" s="93"/>
      <c r="F17" s="92">
        <f t="shared" si="1"/>
        <v>0</v>
      </c>
      <c r="G17" s="96">
        <v>232</v>
      </c>
      <c r="H17" s="98" t="s">
        <v>27</v>
      </c>
      <c r="I17" s="97">
        <v>0</v>
      </c>
      <c r="J17" s="107"/>
      <c r="K17" s="108"/>
      <c r="L17" s="109">
        <f t="shared" si="3"/>
        <v>0</v>
      </c>
    </row>
    <row r="18" s="77" customFormat="1" ht="15.95" customHeight="1" spans="1:12">
      <c r="A18" s="94"/>
      <c r="B18" s="91"/>
      <c r="C18" s="97"/>
      <c r="D18" s="97"/>
      <c r="E18" s="93"/>
      <c r="F18" s="92">
        <f t="shared" si="1"/>
        <v>0</v>
      </c>
      <c r="G18" s="96">
        <v>233</v>
      </c>
      <c r="H18" s="98" t="s">
        <v>28</v>
      </c>
      <c r="I18" s="97">
        <v>0</v>
      </c>
      <c r="J18" s="107"/>
      <c r="K18" s="108"/>
      <c r="L18" s="109">
        <f t="shared" si="3"/>
        <v>0</v>
      </c>
    </row>
    <row r="19" s="78" customFormat="1" ht="15.95" customHeight="1" spans="1:12">
      <c r="A19" s="90" t="s">
        <v>29</v>
      </c>
      <c r="B19" s="91"/>
      <c r="C19" s="92">
        <v>0</v>
      </c>
      <c r="D19" s="92">
        <v>12.6592390000005</v>
      </c>
      <c r="E19" s="93"/>
      <c r="F19" s="92">
        <f t="shared" si="1"/>
        <v>12.6592390000005</v>
      </c>
      <c r="G19" s="94" t="s">
        <v>30</v>
      </c>
      <c r="H19" s="95"/>
      <c r="I19" s="92">
        <v>0</v>
      </c>
      <c r="J19" s="110"/>
      <c r="K19" s="108"/>
      <c r="L19" s="109">
        <f t="shared" si="3"/>
        <v>0</v>
      </c>
    </row>
    <row r="20" s="78" customFormat="1" ht="15.95" customHeight="1" spans="1:12">
      <c r="A20" s="94" t="s">
        <v>31</v>
      </c>
      <c r="B20" s="91"/>
      <c r="C20" s="92">
        <v>0</v>
      </c>
      <c r="D20" s="92"/>
      <c r="E20" s="93"/>
      <c r="F20" s="92">
        <f t="shared" si="1"/>
        <v>0</v>
      </c>
      <c r="G20" s="94" t="s">
        <v>32</v>
      </c>
      <c r="H20" s="90"/>
      <c r="I20" s="92">
        <v>0</v>
      </c>
      <c r="J20" s="110"/>
      <c r="K20" s="108"/>
      <c r="L20" s="109">
        <f t="shared" si="3"/>
        <v>0</v>
      </c>
    </row>
    <row r="21" s="78" customFormat="1" ht="15.95" customHeight="1" spans="1:12">
      <c r="A21" s="94" t="s">
        <v>33</v>
      </c>
      <c r="B21" s="91"/>
      <c r="C21" s="92">
        <v>0</v>
      </c>
      <c r="D21" s="92"/>
      <c r="E21" s="93"/>
      <c r="F21" s="92">
        <f t="shared" si="1"/>
        <v>0</v>
      </c>
      <c r="G21" s="94" t="s">
        <v>34</v>
      </c>
      <c r="H21" s="90"/>
      <c r="I21" s="92">
        <v>0</v>
      </c>
      <c r="J21" s="110"/>
      <c r="K21" s="108"/>
      <c r="L21" s="109">
        <f t="shared" si="3"/>
        <v>0</v>
      </c>
    </row>
    <row r="22" s="78" customFormat="1" ht="15.95" customHeight="1" spans="1:12">
      <c r="A22" s="94" t="s">
        <v>35</v>
      </c>
      <c r="B22" s="91"/>
      <c r="C22" s="92">
        <v>0</v>
      </c>
      <c r="D22" s="92"/>
      <c r="E22" s="92">
        <v>0</v>
      </c>
      <c r="F22" s="92">
        <f t="shared" si="1"/>
        <v>0</v>
      </c>
      <c r="G22" s="94" t="s">
        <v>36</v>
      </c>
      <c r="H22" s="90"/>
      <c r="I22" s="92">
        <v>0</v>
      </c>
      <c r="J22" s="110"/>
      <c r="K22" s="108"/>
      <c r="L22" s="109">
        <f t="shared" si="3"/>
        <v>0</v>
      </c>
    </row>
    <row r="23" s="78" customFormat="1" ht="15.95" customHeight="1" spans="1:12">
      <c r="A23" s="83" t="s">
        <v>37</v>
      </c>
      <c r="B23" s="85"/>
      <c r="C23" s="92">
        <f>C6+C19+C20+C21+C22</f>
        <v>8900</v>
      </c>
      <c r="D23" s="92">
        <f>D6+D19+D20+D21+D22</f>
        <v>8704.409239</v>
      </c>
      <c r="E23" s="93">
        <f>D23/C23</f>
        <v>0.97802351</v>
      </c>
      <c r="F23" s="92">
        <f t="shared" si="1"/>
        <v>4254.409239</v>
      </c>
      <c r="G23" s="103" t="s">
        <v>38</v>
      </c>
      <c r="H23" s="104"/>
      <c r="I23" s="92">
        <f>I6+I21+I22+I19+I20</f>
        <v>8900</v>
      </c>
      <c r="J23" s="110">
        <f>J6+J19+J20+J21+J22</f>
        <v>8704.409239</v>
      </c>
      <c r="K23" s="105">
        <f>J23/I23</f>
        <v>0.97802351</v>
      </c>
      <c r="L23" s="106">
        <f t="shared" si="3"/>
        <v>4254.409239</v>
      </c>
    </row>
  </sheetData>
  <mergeCells count="6">
    <mergeCell ref="A2:L2"/>
    <mergeCell ref="A3:L3"/>
    <mergeCell ref="A4:F4"/>
    <mergeCell ref="G4:L4"/>
    <mergeCell ref="A23:B23"/>
    <mergeCell ref="G23:H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0"/>
  <sheetViews>
    <sheetView showZeros="0" workbookViewId="0">
      <selection activeCell="D7" sqref="D7"/>
    </sheetView>
  </sheetViews>
  <sheetFormatPr defaultColWidth="11.375" defaultRowHeight="13.5" outlineLevelCol="5"/>
  <cols>
    <col min="1" max="1" width="17" style="41" customWidth="1"/>
    <col min="2" max="2" width="42.25" style="41" customWidth="1"/>
    <col min="3" max="3" width="16" style="6" customWidth="1"/>
    <col min="4" max="4" width="15.5" style="41" customWidth="1"/>
    <col min="5" max="5" width="13.375" style="41" customWidth="1"/>
    <col min="6" max="6" width="14.4416666666667" style="42" customWidth="1"/>
    <col min="7" max="16384" width="11.375" style="41"/>
  </cols>
  <sheetData>
    <row r="1" ht="55" customHeight="1" spans="1:6">
      <c r="A1" s="43" t="s">
        <v>39</v>
      </c>
      <c r="B1" s="43"/>
      <c r="C1" s="43"/>
      <c r="D1" s="43"/>
      <c r="E1" s="43"/>
      <c r="F1" s="44"/>
    </row>
    <row r="2" ht="22" customHeight="1" spans="1:6">
      <c r="A2" s="45" t="s">
        <v>40</v>
      </c>
      <c r="B2" s="45"/>
      <c r="C2" s="45"/>
      <c r="D2" s="45"/>
      <c r="E2" s="45"/>
      <c r="F2" s="46"/>
    </row>
    <row r="3" s="38" customFormat="1" ht="29" customHeight="1" spans="1:6">
      <c r="A3" s="47" t="s">
        <v>4</v>
      </c>
      <c r="B3" s="47" t="s">
        <v>5</v>
      </c>
      <c r="C3" s="10" t="s">
        <v>6</v>
      </c>
      <c r="D3" s="48" t="s">
        <v>7</v>
      </c>
      <c r="E3" s="11" t="s">
        <v>8</v>
      </c>
      <c r="F3" s="49" t="s">
        <v>9</v>
      </c>
    </row>
    <row r="4" s="39" customFormat="1" ht="25.5" customHeight="1" spans="1:6">
      <c r="A4" s="50" t="s">
        <v>10</v>
      </c>
      <c r="B4" s="51"/>
      <c r="C4" s="52">
        <f>C5+C6+C12+C15+C16+C17</f>
        <v>8900</v>
      </c>
      <c r="D4" s="53">
        <f>D5+D6+D12+D15+D16+D17</f>
        <v>8691.75</v>
      </c>
      <c r="E4" s="54">
        <f>D4/C4</f>
        <v>0.976601123595506</v>
      </c>
      <c r="F4" s="55">
        <f>D4-C4/2</f>
        <v>4241.75</v>
      </c>
    </row>
    <row r="5" s="39" customFormat="1" ht="25.5" customHeight="1" spans="1:6">
      <c r="A5" s="56">
        <v>1030147</v>
      </c>
      <c r="B5" s="57" t="s">
        <v>12</v>
      </c>
      <c r="C5" s="53"/>
      <c r="D5" s="53"/>
      <c r="E5" s="54"/>
      <c r="F5" s="55">
        <f>D5-C5/2</f>
        <v>0</v>
      </c>
    </row>
    <row r="6" s="39" customFormat="1" ht="25.5" customHeight="1" spans="1:6">
      <c r="A6" s="56">
        <v>1030148</v>
      </c>
      <c r="B6" s="57" t="s">
        <v>14</v>
      </c>
      <c r="C6" s="53">
        <f>SUM(C7:C11)</f>
        <v>8400</v>
      </c>
      <c r="D6" s="53">
        <f>SUM(D7:D11)</f>
        <v>8397.75</v>
      </c>
      <c r="E6" s="54">
        <f>D6/C6</f>
        <v>0.999732142857143</v>
      </c>
      <c r="F6" s="55">
        <f>D6-C6/2</f>
        <v>4197.75</v>
      </c>
    </row>
    <row r="7" ht="25.5" customHeight="1" spans="1:6">
      <c r="A7" s="58">
        <v>103014801</v>
      </c>
      <c r="B7" s="59" t="s">
        <v>41</v>
      </c>
      <c r="C7" s="60">
        <v>8400</v>
      </c>
      <c r="D7" s="60">
        <v>8397.75</v>
      </c>
      <c r="E7" s="61">
        <f>D7/C7</f>
        <v>0.999732142857143</v>
      </c>
      <c r="F7" s="62">
        <f>D7-C7/2</f>
        <v>4197.75</v>
      </c>
    </row>
    <row r="8" ht="25.5" customHeight="1" spans="1:6">
      <c r="A8" s="58">
        <v>103014802</v>
      </c>
      <c r="B8" s="59" t="s">
        <v>42</v>
      </c>
      <c r="C8" s="60"/>
      <c r="D8" s="60"/>
      <c r="E8" s="63"/>
      <c r="F8" s="64"/>
    </row>
    <row r="9" s="40" customFormat="1" ht="25.5" customHeight="1" spans="1:6">
      <c r="A9" s="58">
        <v>103014803</v>
      </c>
      <c r="B9" s="59" t="s">
        <v>43</v>
      </c>
      <c r="C9" s="60"/>
      <c r="D9" s="60"/>
      <c r="E9" s="61"/>
      <c r="F9" s="62"/>
    </row>
    <row r="10" s="40" customFormat="1" ht="25.5" customHeight="1" spans="1:6">
      <c r="A10" s="58">
        <v>103014898</v>
      </c>
      <c r="B10" s="59" t="s">
        <v>44</v>
      </c>
      <c r="C10" s="60"/>
      <c r="D10" s="60"/>
      <c r="E10" s="61"/>
      <c r="F10" s="62"/>
    </row>
    <row r="11" s="40" customFormat="1" ht="25.5" customHeight="1" spans="1:6">
      <c r="A11" s="58">
        <v>103014899</v>
      </c>
      <c r="B11" s="59" t="s">
        <v>45</v>
      </c>
      <c r="C11" s="60"/>
      <c r="D11" s="60"/>
      <c r="E11" s="61"/>
      <c r="F11" s="62"/>
    </row>
    <row r="12" s="39" customFormat="1" ht="25.5" customHeight="1" spans="1:6">
      <c r="A12" s="56">
        <v>1030155</v>
      </c>
      <c r="B12" s="57" t="s">
        <v>16</v>
      </c>
      <c r="C12" s="53">
        <f>C13+C14</f>
        <v>0</v>
      </c>
      <c r="D12" s="53">
        <f>D13+D14</f>
        <v>0</v>
      </c>
      <c r="E12" s="54"/>
      <c r="F12" s="55"/>
    </row>
    <row r="13" ht="25.5" customHeight="1" spans="1:6">
      <c r="A13" s="58">
        <v>103015501</v>
      </c>
      <c r="B13" s="59" t="s">
        <v>46</v>
      </c>
      <c r="C13" s="60"/>
      <c r="D13" s="60"/>
      <c r="E13" s="63"/>
      <c r="F13" s="64"/>
    </row>
    <row r="14" ht="25.5" customHeight="1" spans="1:6">
      <c r="A14" s="58">
        <v>103015502</v>
      </c>
      <c r="B14" s="59" t="s">
        <v>47</v>
      </c>
      <c r="C14" s="60"/>
      <c r="D14" s="60"/>
      <c r="E14" s="63"/>
      <c r="F14" s="64"/>
    </row>
    <row r="15" s="39" customFormat="1" ht="25.5" customHeight="1" spans="1:6">
      <c r="A15" s="56">
        <v>1030156</v>
      </c>
      <c r="B15" s="57" t="s">
        <v>18</v>
      </c>
      <c r="C15" s="53"/>
      <c r="D15" s="53"/>
      <c r="E15" s="61"/>
      <c r="F15" s="55"/>
    </row>
    <row r="16" s="39" customFormat="1" ht="25.5" customHeight="1" spans="1:6">
      <c r="A16" s="56">
        <v>1030178</v>
      </c>
      <c r="B16" s="57" t="s">
        <v>20</v>
      </c>
      <c r="C16" s="53">
        <v>500</v>
      </c>
      <c r="D16" s="53">
        <v>294</v>
      </c>
      <c r="E16" s="54">
        <f>D16/C16</f>
        <v>0.588</v>
      </c>
      <c r="F16" s="55">
        <f>D16-C16/2</f>
        <v>44</v>
      </c>
    </row>
    <row r="17" s="39" customFormat="1" ht="33.75" customHeight="1" spans="1:6">
      <c r="A17" s="56">
        <v>1030180</v>
      </c>
      <c r="B17" s="65" t="s">
        <v>48</v>
      </c>
      <c r="C17" s="53"/>
      <c r="D17" s="53"/>
      <c r="E17" s="54"/>
      <c r="F17" s="55">
        <f>D17-C17/2</f>
        <v>0</v>
      </c>
    </row>
    <row r="18" s="39" customFormat="1" ht="25.5" customHeight="1" spans="1:6">
      <c r="A18" s="57" t="s">
        <v>29</v>
      </c>
      <c r="B18" s="57"/>
      <c r="C18" s="53">
        <f>C19</f>
        <v>0</v>
      </c>
      <c r="D18" s="53">
        <f t="shared" ref="D18:D22" si="0">D19</f>
        <v>12.6592390000005</v>
      </c>
      <c r="E18" s="54"/>
      <c r="F18" s="55">
        <f>D18-C18/2</f>
        <v>12.6592390000005</v>
      </c>
    </row>
    <row r="19" ht="25.5" customHeight="1" spans="1:6">
      <c r="A19" s="58">
        <v>11004</v>
      </c>
      <c r="B19" s="59" t="s">
        <v>49</v>
      </c>
      <c r="C19" s="66"/>
      <c r="D19" s="66">
        <v>12.6592390000005</v>
      </c>
      <c r="E19" s="54"/>
      <c r="F19" s="62">
        <f>D19-C19/2</f>
        <v>12.6592390000005</v>
      </c>
    </row>
    <row r="20" s="39" customFormat="1" ht="25.5" customHeight="1" spans="1:6">
      <c r="A20" s="56" t="s">
        <v>31</v>
      </c>
      <c r="B20" s="56"/>
      <c r="C20" s="67">
        <f>C21</f>
        <v>0</v>
      </c>
      <c r="D20" s="67">
        <f t="shared" si="0"/>
        <v>0</v>
      </c>
      <c r="E20" s="54"/>
      <c r="F20" s="55">
        <f t="shared" ref="F20:F27" si="1">D20-C20/2</f>
        <v>0</v>
      </c>
    </row>
    <row r="21" ht="25.5" customHeight="1" spans="1:6">
      <c r="A21" s="58">
        <v>1100802</v>
      </c>
      <c r="B21" s="59" t="s">
        <v>50</v>
      </c>
      <c r="C21" s="66"/>
      <c r="D21" s="66"/>
      <c r="E21" s="54"/>
      <c r="F21" s="55">
        <f t="shared" si="1"/>
        <v>0</v>
      </c>
    </row>
    <row r="22" s="39" customFormat="1" ht="25.5" customHeight="1" spans="1:6">
      <c r="A22" s="56" t="s">
        <v>33</v>
      </c>
      <c r="B22" s="57"/>
      <c r="C22" s="67">
        <f>C23</f>
        <v>0</v>
      </c>
      <c r="D22" s="67">
        <f t="shared" si="0"/>
        <v>0</v>
      </c>
      <c r="E22" s="54"/>
      <c r="F22" s="55">
        <f t="shared" si="1"/>
        <v>0</v>
      </c>
    </row>
    <row r="23" s="40" customFormat="1" ht="25.5" customHeight="1" spans="1:6">
      <c r="A23" s="58">
        <v>1101102</v>
      </c>
      <c r="B23" s="59" t="s">
        <v>51</v>
      </c>
      <c r="C23" s="66"/>
      <c r="D23" s="66"/>
      <c r="E23" s="54"/>
      <c r="F23" s="55">
        <f t="shared" si="1"/>
        <v>0</v>
      </c>
    </row>
    <row r="24" s="40" customFormat="1" ht="25.5" customHeight="1" spans="1:6">
      <c r="A24" s="56" t="s">
        <v>52</v>
      </c>
      <c r="B24" s="68"/>
      <c r="C24" s="67">
        <f>C25</f>
        <v>0</v>
      </c>
      <c r="D24" s="67">
        <f>D25</f>
        <v>0</v>
      </c>
      <c r="E24" s="54"/>
      <c r="F24" s="55">
        <f t="shared" si="1"/>
        <v>0</v>
      </c>
    </row>
    <row r="25" s="40" customFormat="1" ht="25.5" customHeight="1" spans="1:6">
      <c r="A25" s="58">
        <v>1100902</v>
      </c>
      <c r="B25" s="59" t="s">
        <v>53</v>
      </c>
      <c r="C25" s="66"/>
      <c r="D25" s="66"/>
      <c r="E25" s="54"/>
      <c r="F25" s="55">
        <f t="shared" si="1"/>
        <v>0</v>
      </c>
    </row>
    <row r="26" s="40" customFormat="1" ht="25.5" customHeight="1" spans="1:6">
      <c r="A26" s="56" t="s">
        <v>54</v>
      </c>
      <c r="B26" s="68"/>
      <c r="C26" s="69"/>
      <c r="D26" s="66"/>
      <c r="E26" s="54"/>
      <c r="F26" s="55">
        <f t="shared" si="1"/>
        <v>0</v>
      </c>
    </row>
    <row r="27" s="39" customFormat="1" ht="25.5" customHeight="1" spans="1:6">
      <c r="A27" s="70" t="s">
        <v>37</v>
      </c>
      <c r="B27" s="71"/>
      <c r="C27" s="67">
        <f>C4+C18+C20+C22+C26</f>
        <v>8900</v>
      </c>
      <c r="D27" s="67">
        <f>D4+D18+D20+D22+D26</f>
        <v>8704.409239</v>
      </c>
      <c r="E27" s="54">
        <f>D27/C27</f>
        <v>0.97802351</v>
      </c>
      <c r="F27" s="55">
        <f t="shared" si="1"/>
        <v>4254.409239</v>
      </c>
    </row>
    <row r="28" s="39" customFormat="1" ht="14.25" spans="1:6">
      <c r="A28" s="72"/>
      <c r="B28" s="72"/>
      <c r="C28" s="72"/>
      <c r="F28" s="73"/>
    </row>
    <row r="29" ht="14.25" spans="1:3">
      <c r="A29" s="74"/>
      <c r="B29" s="74"/>
      <c r="C29" s="74"/>
    </row>
    <row r="30" spans="2:3">
      <c r="B30" s="75"/>
      <c r="C30" s="76"/>
    </row>
  </sheetData>
  <autoFilter xmlns:etc="http://www.wps.cn/officeDocument/2017/etCustomData" ref="A3:F27" etc:filterBottomFollowUsedRange="0">
    <extLst/>
  </autoFilter>
  <mergeCells count="3">
    <mergeCell ref="A1:F1"/>
    <mergeCell ref="A2:F2"/>
    <mergeCell ref="A27:B27"/>
  </mergeCells>
  <printOptions horizontalCentered="1"/>
  <pageMargins left="0.708333333333333" right="0.708333333333333" top="0.550694444444444" bottom="0.550694444444444" header="0.314583333333333" footer="0.314583333333333"/>
  <pageSetup paperSize="9" scale="76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9"/>
  <sheetViews>
    <sheetView showZeros="0" workbookViewId="0">
      <pane ySplit="4" topLeftCell="A58" activePane="bottomLeft" state="frozen"/>
      <selection/>
      <selection pane="bottomLeft" activeCell="C38" sqref="C38"/>
    </sheetView>
  </sheetViews>
  <sheetFormatPr defaultColWidth="9" defaultRowHeight="13.5"/>
  <cols>
    <col min="1" max="1" width="16" style="5" customWidth="1"/>
    <col min="2" max="2" width="51.75" style="5" customWidth="1"/>
    <col min="3" max="3" width="15.375" style="6" customWidth="1"/>
    <col min="4" max="4" width="14.625" style="5" customWidth="1"/>
    <col min="5" max="5" width="13.625" style="5" customWidth="1"/>
    <col min="6" max="6" width="13.875" style="5" customWidth="1"/>
    <col min="7" max="7" width="9" style="5"/>
    <col min="8" max="8" width="9.125" style="5" customWidth="1"/>
    <col min="9" max="10" width="15.75" style="5" customWidth="1"/>
    <col min="11" max="11" width="13.875" style="5" customWidth="1"/>
    <col min="12" max="16384" width="9" style="5"/>
  </cols>
  <sheetData>
    <row r="1" ht="56.25" customHeight="1" spans="1:6">
      <c r="A1" s="7" t="s">
        <v>55</v>
      </c>
      <c r="B1" s="7"/>
      <c r="C1" s="7"/>
      <c r="D1" s="7"/>
      <c r="E1" s="7"/>
      <c r="F1" s="7"/>
    </row>
    <row r="2" ht="15.75" customHeight="1" spans="1:6">
      <c r="A2" s="8" t="s">
        <v>40</v>
      </c>
      <c r="B2" s="8"/>
      <c r="C2" s="8"/>
      <c r="D2" s="8"/>
      <c r="E2" s="8"/>
      <c r="F2" s="8"/>
    </row>
    <row r="3" s="2" customFormat="1" ht="45" customHeight="1" spans="1:11">
      <c r="A3" s="9" t="s">
        <v>4</v>
      </c>
      <c r="B3" s="9" t="s">
        <v>5</v>
      </c>
      <c r="C3" s="10" t="s">
        <v>6</v>
      </c>
      <c r="D3" s="10" t="s">
        <v>7</v>
      </c>
      <c r="E3" s="11" t="s">
        <v>8</v>
      </c>
      <c r="F3" s="12" t="s">
        <v>9</v>
      </c>
      <c r="G3" s="13"/>
      <c r="H3" s="13"/>
      <c r="I3" s="13"/>
      <c r="J3" s="13"/>
      <c r="K3" s="29"/>
    </row>
    <row r="4" s="3" customFormat="1" ht="27" customHeight="1" spans="1:11">
      <c r="A4" s="14" t="s">
        <v>11</v>
      </c>
      <c r="B4" s="15"/>
      <c r="C4" s="16">
        <f>C5+C9+C18+C39+C45+C60+C66+C48</f>
        <v>8900</v>
      </c>
      <c r="D4" s="16">
        <f>D5+D9+D18+D39+D45+D60+D66+D48</f>
        <v>8704.409239</v>
      </c>
      <c r="E4" s="17">
        <f>D4/C4</f>
        <v>0.97802351</v>
      </c>
      <c r="F4" s="18">
        <f>D4-C4/2</f>
        <v>4254.409239</v>
      </c>
      <c r="G4" s="19"/>
      <c r="H4" s="19"/>
      <c r="I4" s="19"/>
      <c r="J4" s="19"/>
      <c r="K4" s="19"/>
    </row>
    <row r="5" s="3" customFormat="1" ht="27" customHeight="1" spans="1:7">
      <c r="A5" s="14">
        <v>207</v>
      </c>
      <c r="B5" s="15" t="s">
        <v>13</v>
      </c>
      <c r="C5" s="16">
        <f>C6</f>
        <v>0</v>
      </c>
      <c r="D5" s="16">
        <f>D6</f>
        <v>0</v>
      </c>
      <c r="E5" s="17"/>
      <c r="F5" s="18">
        <f t="shared" ref="F5:F36" si="0">D5-C5/2</f>
        <v>0</v>
      </c>
      <c r="G5" s="4"/>
    </row>
    <row r="6" s="3" customFormat="1" ht="27" customHeight="1" spans="1:7">
      <c r="A6" s="14">
        <v>20707</v>
      </c>
      <c r="B6" s="15" t="s">
        <v>56</v>
      </c>
      <c r="C6" s="16">
        <f>C7+C8</f>
        <v>0</v>
      </c>
      <c r="D6" s="16">
        <f>D7+D8</f>
        <v>0</v>
      </c>
      <c r="E6" s="17"/>
      <c r="F6" s="18">
        <f t="shared" si="0"/>
        <v>0</v>
      </c>
      <c r="G6" s="4"/>
    </row>
    <row r="7" s="4" customFormat="1" ht="27" customHeight="1" spans="1:6">
      <c r="A7" s="20">
        <v>2070702</v>
      </c>
      <c r="B7" s="21" t="s">
        <v>57</v>
      </c>
      <c r="C7" s="22">
        <f>IFERROR(VLOOKUP(A7,Sheet4!A:D,4,0),0)</f>
        <v>0</v>
      </c>
      <c r="D7" s="22">
        <f>IFERROR(VLOOKUP(B7,Sheet4!B:E,4,0),0)</f>
        <v>0</v>
      </c>
      <c r="E7" s="17"/>
      <c r="F7" s="18">
        <f t="shared" si="0"/>
        <v>0</v>
      </c>
    </row>
    <row r="8" s="4" customFormat="1" ht="34.5" customHeight="1" spans="1:6">
      <c r="A8" s="20">
        <v>2070799</v>
      </c>
      <c r="B8" s="21" t="s">
        <v>58</v>
      </c>
      <c r="C8" s="22">
        <f>IFERROR(VLOOKUP(A8,Sheet4!A:D,4,0),0)</f>
        <v>0</v>
      </c>
      <c r="D8" s="22">
        <f>IFERROR(VLOOKUP(B8,Sheet4!B:E,4,0),0)</f>
        <v>0</v>
      </c>
      <c r="E8" s="17"/>
      <c r="F8" s="18">
        <f t="shared" si="0"/>
        <v>0</v>
      </c>
    </row>
    <row r="9" s="3" customFormat="1" ht="27" customHeight="1" spans="1:7">
      <c r="A9" s="14">
        <v>208</v>
      </c>
      <c r="B9" s="15" t="s">
        <v>15</v>
      </c>
      <c r="C9" s="16">
        <f>C10+C14</f>
        <v>0</v>
      </c>
      <c r="D9" s="16">
        <f>D10+D14</f>
        <v>0</v>
      </c>
      <c r="E9" s="17"/>
      <c r="F9" s="18">
        <f t="shared" si="0"/>
        <v>0</v>
      </c>
      <c r="G9" s="4"/>
    </row>
    <row r="10" s="3" customFormat="1" ht="33" customHeight="1" spans="1:7">
      <c r="A10" s="14">
        <v>20822</v>
      </c>
      <c r="B10" s="15" t="s">
        <v>59</v>
      </c>
      <c r="C10" s="16">
        <f>C11+C12+C13</f>
        <v>0</v>
      </c>
      <c r="D10" s="16">
        <f>D11+D12+D13</f>
        <v>0</v>
      </c>
      <c r="E10" s="17"/>
      <c r="F10" s="18">
        <f t="shared" si="0"/>
        <v>0</v>
      </c>
      <c r="G10" s="4"/>
    </row>
    <row r="11" s="4" customFormat="1" ht="27" customHeight="1" spans="1:11">
      <c r="A11" s="20">
        <v>2082201</v>
      </c>
      <c r="B11" s="21" t="s">
        <v>60</v>
      </c>
      <c r="C11" s="22">
        <f>IFERROR(VLOOKUP(A11,Sheet4!A:D,4,0),0)</f>
        <v>0</v>
      </c>
      <c r="D11" s="22">
        <f>IFERROR(VLOOKUP(B11,Sheet4!B:E,4,0),0)</f>
        <v>0</v>
      </c>
      <c r="E11" s="17"/>
      <c r="F11" s="18">
        <f t="shared" si="0"/>
        <v>0</v>
      </c>
      <c r="K11" s="24"/>
    </row>
    <row r="12" s="4" customFormat="1" ht="27" customHeight="1" spans="1:11">
      <c r="A12" s="20">
        <v>2082202</v>
      </c>
      <c r="B12" s="21" t="s">
        <v>61</v>
      </c>
      <c r="C12" s="22">
        <f>IFERROR(VLOOKUP(A12,Sheet4!A:D,4,0),0)</f>
        <v>0</v>
      </c>
      <c r="D12" s="22">
        <f>IFERROR(VLOOKUP(B12,Sheet4!B:E,4,0),0)</f>
        <v>0</v>
      </c>
      <c r="E12" s="17"/>
      <c r="F12" s="18">
        <f t="shared" si="0"/>
        <v>0</v>
      </c>
      <c r="K12" s="24"/>
    </row>
    <row r="13" s="4" customFormat="1" ht="27" customHeight="1" spans="1:6">
      <c r="A13" s="20">
        <v>2082299</v>
      </c>
      <c r="B13" s="21" t="s">
        <v>62</v>
      </c>
      <c r="C13" s="22">
        <f>IFERROR(VLOOKUP(A13,Sheet4!A:D,4,0),0)</f>
        <v>0</v>
      </c>
      <c r="D13" s="22">
        <f>IFERROR(VLOOKUP(B13,Sheet4!B:E,4,0),0)</f>
        <v>0</v>
      </c>
      <c r="E13" s="17"/>
      <c r="F13" s="18">
        <f t="shared" si="0"/>
        <v>0</v>
      </c>
    </row>
    <row r="14" s="3" customFormat="1" ht="27" customHeight="1" spans="1:7">
      <c r="A14" s="14">
        <v>20823</v>
      </c>
      <c r="B14" s="15" t="s">
        <v>63</v>
      </c>
      <c r="C14" s="16">
        <f>C15+C16+C17</f>
        <v>0</v>
      </c>
      <c r="D14" s="16">
        <f>D15+D16+D17</f>
        <v>0</v>
      </c>
      <c r="E14" s="17"/>
      <c r="F14" s="18">
        <f t="shared" si="0"/>
        <v>0</v>
      </c>
      <c r="G14" s="4"/>
    </row>
    <row r="15" s="4" customFormat="1" ht="27" customHeight="1" spans="1:6">
      <c r="A15" s="20">
        <v>2082301</v>
      </c>
      <c r="B15" s="21" t="s">
        <v>60</v>
      </c>
      <c r="C15" s="22">
        <f>IFERROR(VLOOKUP(A15,Sheet4!A:D,4,0),0)</f>
        <v>0</v>
      </c>
      <c r="D15" s="22">
        <f>IFERROR(VLOOKUP(B15,Sheet4!B:E,4,0),0)</f>
        <v>0</v>
      </c>
      <c r="E15" s="17"/>
      <c r="F15" s="18">
        <f t="shared" si="0"/>
        <v>0</v>
      </c>
    </row>
    <row r="16" s="4" customFormat="1" ht="27" customHeight="1" spans="1:6">
      <c r="A16" s="20">
        <v>2082302</v>
      </c>
      <c r="B16" s="21" t="s">
        <v>61</v>
      </c>
      <c r="C16" s="22">
        <f>IFERROR(VLOOKUP(A16,Sheet4!A:D,4,0),0)</f>
        <v>0</v>
      </c>
      <c r="D16" s="22">
        <f>IFERROR(VLOOKUP(B16,Sheet4!B:E,4,0),0)</f>
        <v>0</v>
      </c>
      <c r="E16" s="17"/>
      <c r="F16" s="18">
        <f t="shared" si="0"/>
        <v>0</v>
      </c>
    </row>
    <row r="17" s="4" customFormat="1" ht="27" customHeight="1" spans="1:6">
      <c r="A17" s="20">
        <v>2082399</v>
      </c>
      <c r="B17" s="21" t="s">
        <v>64</v>
      </c>
      <c r="C17" s="22">
        <f>IFERROR(VLOOKUP(A17,Sheet4!A:D,4,0),0)</f>
        <v>0</v>
      </c>
      <c r="D17" s="22">
        <f>IFERROR(VLOOKUP(B17,Sheet4!B:E,4,0),0)</f>
        <v>0</v>
      </c>
      <c r="E17" s="17"/>
      <c r="F17" s="18">
        <f t="shared" si="0"/>
        <v>0</v>
      </c>
    </row>
    <row r="18" s="3" customFormat="1" ht="27" customHeight="1" spans="1:7">
      <c r="A18" s="14">
        <v>212</v>
      </c>
      <c r="B18" s="15" t="s">
        <v>17</v>
      </c>
      <c r="C18" s="16">
        <f>C19+C30+C31+C35</f>
        <v>8900</v>
      </c>
      <c r="D18" s="16">
        <f>D19+D30+D31+D35</f>
        <v>8704.379239</v>
      </c>
      <c r="E18" s="17">
        <f>D18/C18</f>
        <v>0.978020139213483</v>
      </c>
      <c r="F18" s="18">
        <f t="shared" si="0"/>
        <v>4254.379239</v>
      </c>
      <c r="G18" s="4"/>
    </row>
    <row r="19" s="3" customFormat="1" ht="36" customHeight="1" spans="1:7">
      <c r="A19" s="14">
        <v>21208</v>
      </c>
      <c r="B19" s="15" t="s">
        <v>65</v>
      </c>
      <c r="C19" s="16">
        <f>SUM(C20:C29)</f>
        <v>8400</v>
      </c>
      <c r="D19" s="16">
        <f>SUM(D20:D29)</f>
        <v>8440.11965</v>
      </c>
      <c r="E19" s="17">
        <f>D19/C19</f>
        <v>1.00477614880952</v>
      </c>
      <c r="F19" s="18">
        <f t="shared" si="0"/>
        <v>4240.11965</v>
      </c>
      <c r="G19" s="4"/>
    </row>
    <row r="20" s="4" customFormat="1" ht="27" customHeight="1" spans="1:6">
      <c r="A20" s="20">
        <v>2120801</v>
      </c>
      <c r="B20" s="21" t="s">
        <v>66</v>
      </c>
      <c r="C20" s="22">
        <v>7000</v>
      </c>
      <c r="D20" s="22">
        <v>7000</v>
      </c>
      <c r="E20" s="23">
        <f>D20/C20</f>
        <v>1</v>
      </c>
      <c r="F20" s="18">
        <f t="shared" si="0"/>
        <v>3500</v>
      </c>
    </row>
    <row r="21" s="4" customFormat="1" ht="27" customHeight="1" spans="1:6">
      <c r="A21" s="20">
        <v>2120802</v>
      </c>
      <c r="B21" s="21" t="s">
        <v>67</v>
      </c>
      <c r="C21" s="22">
        <v>500</v>
      </c>
      <c r="D21" s="22">
        <v>500</v>
      </c>
      <c r="E21" s="23">
        <f>D21/C21</f>
        <v>1</v>
      </c>
      <c r="F21" s="18">
        <f t="shared" si="0"/>
        <v>250</v>
      </c>
    </row>
    <row r="22" s="4" customFormat="1" ht="27" customHeight="1" spans="1:8">
      <c r="A22" s="20">
        <v>2120803</v>
      </c>
      <c r="B22" s="21" t="s">
        <v>68</v>
      </c>
      <c r="C22" s="22">
        <f>IFERROR(VLOOKUP(A22,Sheet4!A:D,4,0),0)</f>
        <v>0</v>
      </c>
      <c r="D22" s="22">
        <f>IFERROR(VLOOKUP(B22,Sheet4!B:E,4,0),0)</f>
        <v>0</v>
      </c>
      <c r="E22" s="17"/>
      <c r="F22" s="18">
        <f t="shared" si="0"/>
        <v>0</v>
      </c>
      <c r="H22" s="24"/>
    </row>
    <row r="23" s="4" customFormat="1" ht="27" customHeight="1" spans="1:8">
      <c r="A23" s="20">
        <v>2120804</v>
      </c>
      <c r="B23" s="21" t="s">
        <v>69</v>
      </c>
      <c r="C23" s="22"/>
      <c r="D23" s="22">
        <v>14.86965</v>
      </c>
      <c r="E23" s="17"/>
      <c r="F23" s="18">
        <f t="shared" si="0"/>
        <v>14.86965</v>
      </c>
      <c r="H23" s="24"/>
    </row>
    <row r="24" s="4" customFormat="1" ht="27" customHeight="1" spans="1:8">
      <c r="A24" s="20">
        <v>2120805</v>
      </c>
      <c r="B24" s="21" t="s">
        <v>70</v>
      </c>
      <c r="C24" s="22">
        <f>IFERROR(VLOOKUP(A24,Sheet4!A:D,4,0),0)</f>
        <v>0</v>
      </c>
      <c r="D24" s="22">
        <f>IFERROR(VLOOKUP(B24,Sheet4!B:E,4,0),0)</f>
        <v>0</v>
      </c>
      <c r="E24" s="17"/>
      <c r="F24" s="18">
        <f t="shared" si="0"/>
        <v>0</v>
      </c>
      <c r="H24" s="24"/>
    </row>
    <row r="25" s="4" customFormat="1" ht="27" customHeight="1" spans="1:8">
      <c r="A25" s="20">
        <v>2120806</v>
      </c>
      <c r="B25" s="21" t="s">
        <v>71</v>
      </c>
      <c r="C25" s="22">
        <f>IFERROR(VLOOKUP(A25,Sheet4!A:D,4,0),0)</f>
        <v>0</v>
      </c>
      <c r="D25" s="22">
        <f>IFERROR(VLOOKUP(B25,Sheet4!B:E,4,0),0)</f>
        <v>0</v>
      </c>
      <c r="E25" s="17"/>
      <c r="F25" s="18">
        <f t="shared" si="0"/>
        <v>0</v>
      </c>
      <c r="H25" s="24"/>
    </row>
    <row r="26" s="4" customFormat="1" ht="27" customHeight="1" spans="1:8">
      <c r="A26" s="20">
        <v>2120814</v>
      </c>
      <c r="B26" s="21" t="s">
        <v>72</v>
      </c>
      <c r="C26" s="22">
        <f>IFERROR(VLOOKUP(A26,Sheet4!A:D,4,0),0)</f>
        <v>0</v>
      </c>
      <c r="D26" s="22">
        <f>IFERROR(VLOOKUP(B26,Sheet4!B:E,4,0),0)</f>
        <v>0</v>
      </c>
      <c r="E26" s="17"/>
      <c r="F26" s="18">
        <f t="shared" si="0"/>
        <v>0</v>
      </c>
      <c r="H26" s="24"/>
    </row>
    <row r="27" s="4" customFormat="1" ht="27" customHeight="1" spans="1:8">
      <c r="A27" s="20">
        <v>2120815</v>
      </c>
      <c r="B27" s="21" t="s">
        <v>73</v>
      </c>
      <c r="C27" s="22">
        <f>IFERROR(VLOOKUP(A27,Sheet4!A:D,4,0),0)</f>
        <v>0</v>
      </c>
      <c r="D27" s="22">
        <f>IFERROR(VLOOKUP(B27,Sheet4!B:E,4,0),0)</f>
        <v>0</v>
      </c>
      <c r="E27" s="17"/>
      <c r="F27" s="18">
        <f t="shared" si="0"/>
        <v>0</v>
      </c>
      <c r="H27" s="24"/>
    </row>
    <row r="28" s="4" customFormat="1" ht="27" customHeight="1" spans="1:8">
      <c r="A28" s="20">
        <v>2120816</v>
      </c>
      <c r="B28" s="21" t="s">
        <v>74</v>
      </c>
      <c r="C28" s="22">
        <v>400</v>
      </c>
      <c r="D28" s="22">
        <v>425.25</v>
      </c>
      <c r="E28" s="23">
        <f>D28/C28</f>
        <v>1.063125</v>
      </c>
      <c r="F28" s="25">
        <f t="shared" si="0"/>
        <v>225.25</v>
      </c>
      <c r="H28" s="24"/>
    </row>
    <row r="29" s="4" customFormat="1" ht="40.5" customHeight="1" spans="1:10">
      <c r="A29" s="20">
        <v>2120899</v>
      </c>
      <c r="B29" s="21" t="s">
        <v>75</v>
      </c>
      <c r="C29" s="22">
        <v>500</v>
      </c>
      <c r="D29" s="22">
        <v>500</v>
      </c>
      <c r="E29" s="23">
        <f>D29/C29</f>
        <v>1</v>
      </c>
      <c r="F29" s="25">
        <f t="shared" si="0"/>
        <v>250</v>
      </c>
      <c r="H29" s="24"/>
      <c r="J29" s="30"/>
    </row>
    <row r="30" s="3" customFormat="1" ht="27" customHeight="1" spans="1:10">
      <c r="A30" s="14">
        <v>21211</v>
      </c>
      <c r="B30" s="15" t="s">
        <v>21</v>
      </c>
      <c r="C30" s="16">
        <f>IFERROR(VLOOKUP(A30,Sheet4!A:D,4,0),0)</f>
        <v>0</v>
      </c>
      <c r="D30" s="16">
        <f>IFERROR(VLOOKUP(B30,Sheet4!B:E,4,0),0)</f>
        <v>0</v>
      </c>
      <c r="E30" s="17"/>
      <c r="F30" s="18">
        <f t="shared" si="0"/>
        <v>0</v>
      </c>
      <c r="G30" s="4"/>
      <c r="I30" s="4"/>
      <c r="J30" s="24"/>
    </row>
    <row r="31" s="3" customFormat="1" ht="27" customHeight="1" spans="1:10">
      <c r="A31" s="14">
        <v>21213</v>
      </c>
      <c r="B31" s="15" t="s">
        <v>22</v>
      </c>
      <c r="C31" s="16">
        <f>C32+C33+C34</f>
        <v>0</v>
      </c>
      <c r="D31" s="16">
        <f>D32+D33+D34</f>
        <v>0</v>
      </c>
      <c r="E31" s="17"/>
      <c r="F31" s="18">
        <f t="shared" si="0"/>
        <v>0</v>
      </c>
      <c r="G31" s="4"/>
      <c r="I31" s="4"/>
      <c r="J31" s="26"/>
    </row>
    <row r="32" s="4" customFormat="1" ht="27" customHeight="1" spans="1:10">
      <c r="A32" s="20">
        <v>2121301</v>
      </c>
      <c r="B32" s="21" t="s">
        <v>76</v>
      </c>
      <c r="C32" s="22">
        <f>IFERROR(VLOOKUP(A32,Sheet4!A:D,4,0),0)</f>
        <v>0</v>
      </c>
      <c r="D32" s="22">
        <f>IFERROR(VLOOKUP(B32,Sheet4!B:E,4,0),0)</f>
        <v>0</v>
      </c>
      <c r="E32" s="17"/>
      <c r="F32" s="18">
        <f t="shared" si="0"/>
        <v>0</v>
      </c>
      <c r="J32" s="24"/>
    </row>
    <row r="33" s="4" customFormat="1" ht="27" customHeight="1" spans="1:10">
      <c r="A33" s="20">
        <v>2121302</v>
      </c>
      <c r="B33" s="21" t="s">
        <v>77</v>
      </c>
      <c r="C33" s="22">
        <f>IFERROR(VLOOKUP(A33,Sheet4!A:D,4,0),0)</f>
        <v>0</v>
      </c>
      <c r="D33" s="22">
        <f>IFERROR(VLOOKUP(B33,Sheet4!B:E,4,0),0)</f>
        <v>0</v>
      </c>
      <c r="E33" s="17"/>
      <c r="F33" s="18">
        <f t="shared" si="0"/>
        <v>0</v>
      </c>
      <c r="J33" s="24"/>
    </row>
    <row r="34" s="4" customFormat="1" ht="36.75" customHeight="1" spans="1:11">
      <c r="A34" s="20">
        <v>2121399</v>
      </c>
      <c r="B34" s="21" t="s">
        <v>78</v>
      </c>
      <c r="C34" s="22">
        <f>IFERROR(VLOOKUP(A34,Sheet4!A:D,4,0),0)</f>
        <v>0</v>
      </c>
      <c r="D34" s="22">
        <f>IFERROR(VLOOKUP(B34,Sheet4!B:E,4,0),0)</f>
        <v>0</v>
      </c>
      <c r="E34" s="17"/>
      <c r="F34" s="18">
        <f t="shared" si="0"/>
        <v>0</v>
      </c>
      <c r="J34" s="24"/>
      <c r="K34" s="24"/>
    </row>
    <row r="35" s="3" customFormat="1" ht="27" customHeight="1" spans="1:10">
      <c r="A35" s="14">
        <v>21214</v>
      </c>
      <c r="B35" s="15" t="s">
        <v>23</v>
      </c>
      <c r="C35" s="16">
        <f>C36+C37+C38</f>
        <v>500</v>
      </c>
      <c r="D35" s="16">
        <f>D36+D37+D38</f>
        <v>264.259589</v>
      </c>
      <c r="E35" s="17">
        <f>D35/C35</f>
        <v>0.528519178</v>
      </c>
      <c r="F35" s="18">
        <f t="shared" si="0"/>
        <v>14.259589</v>
      </c>
      <c r="G35" s="4"/>
      <c r="J35" s="26"/>
    </row>
    <row r="36" s="4" customFormat="1" ht="27" customHeight="1" spans="1:10">
      <c r="A36" s="20">
        <v>2121401</v>
      </c>
      <c r="B36" s="21" t="s">
        <v>79</v>
      </c>
      <c r="C36" s="22">
        <f>IFERROR(VLOOKUP(A36,Sheet4!A:D,4,0),0)</f>
        <v>0</v>
      </c>
      <c r="D36" s="22">
        <f>IFERROR(VLOOKUP(B36,Sheet4!B:E,4,0),0)</f>
        <v>0</v>
      </c>
      <c r="E36" s="17"/>
      <c r="F36" s="18">
        <f t="shared" si="0"/>
        <v>0</v>
      </c>
      <c r="J36" s="24"/>
    </row>
    <row r="37" s="4" customFormat="1" ht="27" customHeight="1" spans="1:10">
      <c r="A37" s="20">
        <v>2121402</v>
      </c>
      <c r="B37" s="21" t="s">
        <v>80</v>
      </c>
      <c r="C37" s="22">
        <f>IFERROR(VLOOKUP(A37,Sheet4!A:D,4,0),0)</f>
        <v>0</v>
      </c>
      <c r="D37" s="22">
        <f>IFERROR(VLOOKUP(B37,Sheet4!B:E,4,0),0)</f>
        <v>0</v>
      </c>
      <c r="E37" s="17"/>
      <c r="F37" s="18">
        <f t="shared" ref="F37:F68" si="1">D37-C37/2</f>
        <v>0</v>
      </c>
      <c r="J37" s="24"/>
    </row>
    <row r="38" s="4" customFormat="1" ht="27" customHeight="1" spans="1:10">
      <c r="A38" s="20">
        <v>2121499</v>
      </c>
      <c r="B38" s="21" t="s">
        <v>81</v>
      </c>
      <c r="C38" s="22">
        <v>500</v>
      </c>
      <c r="D38" s="22">
        <v>264.259589</v>
      </c>
      <c r="E38" s="23">
        <f>D38/C38</f>
        <v>0.528519178</v>
      </c>
      <c r="F38" s="25">
        <f t="shared" si="1"/>
        <v>14.259589</v>
      </c>
      <c r="J38" s="24"/>
    </row>
    <row r="39" s="3" customFormat="1" ht="27" customHeight="1" spans="1:7">
      <c r="A39" s="14">
        <v>213</v>
      </c>
      <c r="B39" s="15" t="s">
        <v>24</v>
      </c>
      <c r="C39" s="16">
        <f>C40+C43</f>
        <v>0</v>
      </c>
      <c r="D39" s="16">
        <f>D40+D43</f>
        <v>0</v>
      </c>
      <c r="E39" s="17"/>
      <c r="F39" s="18">
        <f t="shared" si="1"/>
        <v>0</v>
      </c>
      <c r="G39" s="4"/>
    </row>
    <row r="40" s="3" customFormat="1" ht="27" customHeight="1" spans="1:7">
      <c r="A40" s="14">
        <v>21366</v>
      </c>
      <c r="B40" s="15" t="s">
        <v>82</v>
      </c>
      <c r="C40" s="16">
        <f>C41+C42</f>
        <v>0</v>
      </c>
      <c r="D40" s="16">
        <f>D41+D42</f>
        <v>0</v>
      </c>
      <c r="E40" s="17"/>
      <c r="F40" s="18">
        <f t="shared" si="1"/>
        <v>0</v>
      </c>
      <c r="G40" s="4"/>
    </row>
    <row r="41" s="4" customFormat="1" ht="27" customHeight="1" spans="1:6">
      <c r="A41" s="20">
        <v>2136601</v>
      </c>
      <c r="B41" s="21" t="s">
        <v>61</v>
      </c>
      <c r="C41" s="22">
        <f>IFERROR(VLOOKUP(A41,Sheet4!A:D,4,0),0)</f>
        <v>0</v>
      </c>
      <c r="D41" s="22">
        <f>IFERROR(VLOOKUP(B41,Sheet4!B:E,4,0),0)</f>
        <v>0</v>
      </c>
      <c r="E41" s="17"/>
      <c r="F41" s="18">
        <f t="shared" si="1"/>
        <v>0</v>
      </c>
    </row>
    <row r="42" s="3" customFormat="1" ht="27" customHeight="1" spans="1:7">
      <c r="A42" s="20">
        <v>2136699</v>
      </c>
      <c r="B42" s="21" t="s">
        <v>83</v>
      </c>
      <c r="C42" s="22">
        <f>IFERROR(VLOOKUP(A42,Sheet4!A:D,4,0),0)</f>
        <v>0</v>
      </c>
      <c r="D42" s="22">
        <f>IFERROR(VLOOKUP(B42,Sheet4!B:E,4,0),0)</f>
        <v>0</v>
      </c>
      <c r="E42" s="17"/>
      <c r="F42" s="18">
        <f t="shared" si="1"/>
        <v>0</v>
      </c>
      <c r="G42" s="4"/>
    </row>
    <row r="43" s="3" customFormat="1" ht="27" customHeight="1" spans="1:7">
      <c r="A43" s="14">
        <v>21369</v>
      </c>
      <c r="B43" s="15" t="s">
        <v>84</v>
      </c>
      <c r="C43" s="16">
        <f>C44</f>
        <v>0</v>
      </c>
      <c r="D43" s="16">
        <f t="shared" ref="D43:D46" si="2">D44</f>
        <v>0</v>
      </c>
      <c r="E43" s="17"/>
      <c r="F43" s="18">
        <f t="shared" si="1"/>
        <v>0</v>
      </c>
      <c r="G43" s="4"/>
    </row>
    <row r="44" s="4" customFormat="1" ht="27" customHeight="1" spans="1:6">
      <c r="A44" s="20">
        <v>2136902</v>
      </c>
      <c r="B44" s="21" t="s">
        <v>85</v>
      </c>
      <c r="C44" s="22">
        <f>IFERROR(VLOOKUP(A44,Sheet4!A:D,4,0),0)</f>
        <v>0</v>
      </c>
      <c r="D44" s="22"/>
      <c r="E44" s="17"/>
      <c r="F44" s="25">
        <f t="shared" si="1"/>
        <v>0</v>
      </c>
    </row>
    <row r="45" s="3" customFormat="1" ht="27" customHeight="1" spans="1:7">
      <c r="A45" s="14">
        <v>214</v>
      </c>
      <c r="B45" s="15" t="s">
        <v>25</v>
      </c>
      <c r="C45" s="16">
        <f t="shared" ref="C45:C46" si="3">C46</f>
        <v>0</v>
      </c>
      <c r="D45" s="16">
        <f t="shared" si="2"/>
        <v>0</v>
      </c>
      <c r="E45" s="17"/>
      <c r="F45" s="18">
        <f t="shared" si="1"/>
        <v>0</v>
      </c>
      <c r="G45" s="4"/>
    </row>
    <row r="46" s="3" customFormat="1" ht="27" customHeight="1" spans="1:7">
      <c r="A46" s="14">
        <v>21462</v>
      </c>
      <c r="B46" s="15" t="s">
        <v>86</v>
      </c>
      <c r="C46" s="16">
        <f t="shared" si="3"/>
        <v>0</v>
      </c>
      <c r="D46" s="16">
        <f t="shared" si="2"/>
        <v>0</v>
      </c>
      <c r="E46" s="17"/>
      <c r="F46" s="18">
        <f t="shared" si="1"/>
        <v>0</v>
      </c>
      <c r="G46" s="4"/>
    </row>
    <row r="47" s="4" customFormat="1" ht="27" customHeight="1" spans="1:6">
      <c r="A47" s="20">
        <v>2146299</v>
      </c>
      <c r="B47" s="21" t="s">
        <v>87</v>
      </c>
      <c r="C47" s="22">
        <f>IFERROR(VLOOKUP(A47,Sheet4!A:D,4,0),0)</f>
        <v>0</v>
      </c>
      <c r="D47" s="22">
        <f>IFERROR(VLOOKUP(B47,Sheet4!B:E,4,0),0)</f>
        <v>0</v>
      </c>
      <c r="E47" s="17"/>
      <c r="F47" s="18">
        <f t="shared" si="1"/>
        <v>0</v>
      </c>
    </row>
    <row r="48" s="3" customFormat="1" ht="27" customHeight="1" spans="1:7">
      <c r="A48" s="14">
        <v>229</v>
      </c>
      <c r="B48" s="15" t="s">
        <v>26</v>
      </c>
      <c r="C48" s="16">
        <v>0</v>
      </c>
      <c r="D48" s="16">
        <f>D49+D50+D53</f>
        <v>0.03</v>
      </c>
      <c r="E48" s="17"/>
      <c r="F48" s="18">
        <f t="shared" si="1"/>
        <v>0.03</v>
      </c>
      <c r="G48" s="4"/>
    </row>
    <row r="49" s="3" customFormat="1" ht="33.75" customHeight="1" spans="1:7">
      <c r="A49" s="14">
        <v>22904</v>
      </c>
      <c r="B49" s="15" t="s">
        <v>88</v>
      </c>
      <c r="C49" s="16">
        <f>IFERROR(VLOOKUP(A49,Sheet4!A:D,4,0),0)</f>
        <v>0</v>
      </c>
      <c r="D49" s="16">
        <f>IFERROR(VLOOKUP(B49,Sheet4!B:E,4,0),0)</f>
        <v>0</v>
      </c>
      <c r="E49" s="17"/>
      <c r="F49" s="18">
        <f t="shared" si="1"/>
        <v>0</v>
      </c>
      <c r="G49" s="4"/>
    </row>
    <row r="50" s="3" customFormat="1" ht="35.25" customHeight="1" spans="1:7">
      <c r="A50" s="14">
        <v>22908</v>
      </c>
      <c r="B50" s="15" t="s">
        <v>89</v>
      </c>
      <c r="C50" s="16">
        <f>C51+C52</f>
        <v>0</v>
      </c>
      <c r="D50" s="16">
        <f>D51+D52</f>
        <v>0</v>
      </c>
      <c r="E50" s="17"/>
      <c r="F50" s="18">
        <f t="shared" si="1"/>
        <v>0</v>
      </c>
      <c r="G50" s="4"/>
    </row>
    <row r="51" s="4" customFormat="1" ht="27" customHeight="1" spans="1:8">
      <c r="A51" s="20">
        <v>2290804</v>
      </c>
      <c r="B51" s="21" t="s">
        <v>90</v>
      </c>
      <c r="C51" s="22">
        <f>IFERROR(VLOOKUP(A51,Sheet4!A:D,4,0),0)</f>
        <v>0</v>
      </c>
      <c r="D51" s="22">
        <f>IFERROR(VLOOKUP(B51,Sheet4!B:E,4,0),0)</f>
        <v>0</v>
      </c>
      <c r="E51" s="17"/>
      <c r="F51" s="18">
        <f t="shared" si="1"/>
        <v>0</v>
      </c>
      <c r="H51" s="24"/>
    </row>
    <row r="52" s="4" customFormat="1" ht="27" customHeight="1" spans="1:8">
      <c r="A52" s="20">
        <v>2290805</v>
      </c>
      <c r="B52" s="21" t="s">
        <v>91</v>
      </c>
      <c r="C52" s="22">
        <f>IFERROR(VLOOKUP(A52,Sheet4!A:D,4,0),0)</f>
        <v>0</v>
      </c>
      <c r="D52" s="22">
        <f>IFERROR(VLOOKUP(B52,Sheet4!B:E,4,0),0)</f>
        <v>0</v>
      </c>
      <c r="E52" s="17"/>
      <c r="F52" s="18">
        <f t="shared" si="1"/>
        <v>0</v>
      </c>
      <c r="H52" s="24"/>
    </row>
    <row r="53" s="3" customFormat="1" ht="27" customHeight="1" spans="1:8">
      <c r="A53" s="14">
        <v>22960</v>
      </c>
      <c r="B53" s="15" t="s">
        <v>92</v>
      </c>
      <c r="C53" s="16">
        <f>SUM(C54:C59)</f>
        <v>0</v>
      </c>
      <c r="D53" s="16">
        <f>SUM(D54:D59)</f>
        <v>0.03</v>
      </c>
      <c r="E53" s="17"/>
      <c r="F53" s="18">
        <f t="shared" si="1"/>
        <v>0.03</v>
      </c>
      <c r="G53" s="4"/>
      <c r="H53" s="26"/>
    </row>
    <row r="54" s="4" customFormat="1" ht="27" customHeight="1" spans="1:8">
      <c r="A54" s="20">
        <v>2296002</v>
      </c>
      <c r="B54" s="21" t="s">
        <v>93</v>
      </c>
      <c r="C54" s="22">
        <f>IFERROR(VLOOKUP(A54,Sheet4!A:D,4,0),0)</f>
        <v>0</v>
      </c>
      <c r="D54" s="22">
        <f>IFERROR(VLOOKUP(B54,Sheet4!B:E,4,0),0)</f>
        <v>0</v>
      </c>
      <c r="E54" s="17"/>
      <c r="F54" s="18">
        <f t="shared" si="1"/>
        <v>0</v>
      </c>
      <c r="H54" s="24"/>
    </row>
    <row r="55" s="4" customFormat="1" ht="27" customHeight="1" spans="1:8">
      <c r="A55" s="20">
        <v>2296003</v>
      </c>
      <c r="B55" s="21" t="s">
        <v>94</v>
      </c>
      <c r="C55" s="22">
        <f>IFERROR(VLOOKUP(A55,Sheet4!A:D,4,0),0)</f>
        <v>0</v>
      </c>
      <c r="D55" s="22">
        <f>IFERROR(VLOOKUP(B55,Sheet4!B:E,4,0),0)</f>
        <v>0</v>
      </c>
      <c r="E55" s="17"/>
      <c r="F55" s="18">
        <f t="shared" si="1"/>
        <v>0</v>
      </c>
      <c r="H55" s="24"/>
    </row>
    <row r="56" s="3" customFormat="1" ht="27" customHeight="1" spans="1:8">
      <c r="A56" s="20">
        <v>2296004</v>
      </c>
      <c r="B56" s="21" t="s">
        <v>95</v>
      </c>
      <c r="C56" s="22">
        <f>IFERROR(VLOOKUP(A56,Sheet4!A:D,4,0),0)</f>
        <v>0</v>
      </c>
      <c r="D56" s="22">
        <f>IFERROR(VLOOKUP(B56,Sheet4!B:E,4,0),0)</f>
        <v>0</v>
      </c>
      <c r="E56" s="17"/>
      <c r="F56" s="18">
        <f t="shared" si="1"/>
        <v>0</v>
      </c>
      <c r="G56" s="4"/>
      <c r="H56" s="26"/>
    </row>
    <row r="57" s="3" customFormat="1" ht="27" customHeight="1" spans="1:9">
      <c r="A57" s="20">
        <v>2296006</v>
      </c>
      <c r="B57" s="21" t="s">
        <v>96</v>
      </c>
      <c r="C57" s="22">
        <f>IFERROR(VLOOKUP(A57,Sheet4!A:D,4,0),0)</f>
        <v>0</v>
      </c>
      <c r="D57" s="22">
        <v>0.03</v>
      </c>
      <c r="E57" s="17"/>
      <c r="F57" s="18">
        <f t="shared" si="1"/>
        <v>0.03</v>
      </c>
      <c r="G57" s="4"/>
      <c r="H57" s="26"/>
      <c r="I57" s="4"/>
    </row>
    <row r="58" s="3" customFormat="1" ht="36" customHeight="1" spans="1:9">
      <c r="A58" s="20">
        <v>2296013</v>
      </c>
      <c r="B58" s="21" t="s">
        <v>97</v>
      </c>
      <c r="C58" s="22">
        <f>IFERROR(VLOOKUP(A58,Sheet4!A:D,4,0),0)</f>
        <v>0</v>
      </c>
      <c r="D58" s="22">
        <f>IFERROR(VLOOKUP(B58,Sheet4!B:E,4,0),0)</f>
        <v>0</v>
      </c>
      <c r="E58" s="17"/>
      <c r="F58" s="18">
        <f t="shared" si="1"/>
        <v>0</v>
      </c>
      <c r="G58" s="4"/>
      <c r="H58" s="24"/>
      <c r="I58" s="4"/>
    </row>
    <row r="59" s="3" customFormat="1" ht="38.25" customHeight="1" spans="1:9">
      <c r="A59" s="20">
        <v>2296099</v>
      </c>
      <c r="B59" s="21" t="s">
        <v>98</v>
      </c>
      <c r="C59" s="22">
        <f>IFERROR(VLOOKUP(A59,Sheet4!A:D,4,0),0)</f>
        <v>0</v>
      </c>
      <c r="D59" s="22">
        <f>IFERROR(VLOOKUP(B59,Sheet4!B:E,4,0),0)</f>
        <v>0</v>
      </c>
      <c r="E59" s="17"/>
      <c r="F59" s="18">
        <f t="shared" si="1"/>
        <v>0</v>
      </c>
      <c r="G59" s="4"/>
      <c r="I59" s="4"/>
    </row>
    <row r="60" s="3" customFormat="1" ht="27" customHeight="1" spans="1:7">
      <c r="A60" s="14">
        <v>232</v>
      </c>
      <c r="B60" s="15" t="s">
        <v>27</v>
      </c>
      <c r="C60" s="16">
        <f>C61</f>
        <v>0</v>
      </c>
      <c r="D60" s="16">
        <f>D61</f>
        <v>0</v>
      </c>
      <c r="E60" s="17"/>
      <c r="F60" s="18">
        <f t="shared" si="1"/>
        <v>0</v>
      </c>
      <c r="G60" s="4"/>
    </row>
    <row r="61" s="3" customFormat="1" ht="27" customHeight="1" spans="1:7">
      <c r="A61" s="14">
        <v>23204</v>
      </c>
      <c r="B61" s="15" t="s">
        <v>99</v>
      </c>
      <c r="C61" s="16">
        <f>SUM(C62:C65)</f>
        <v>0</v>
      </c>
      <c r="D61" s="16">
        <f>SUM(D62:D65)</f>
        <v>0</v>
      </c>
      <c r="E61" s="17"/>
      <c r="F61" s="18">
        <f t="shared" si="1"/>
        <v>0</v>
      </c>
      <c r="G61" s="4"/>
    </row>
    <row r="62" s="4" customFormat="1" ht="27" customHeight="1" spans="1:10">
      <c r="A62" s="20">
        <v>2320411</v>
      </c>
      <c r="B62" s="21" t="s">
        <v>100</v>
      </c>
      <c r="C62" s="22">
        <f>IFERROR(VLOOKUP(A62,Sheet4!A:D,4,0),0)</f>
        <v>0</v>
      </c>
      <c r="D62" s="22">
        <f>IFERROR(VLOOKUP(B62,Sheet4!B:E,4,0),0)</f>
        <v>0</v>
      </c>
      <c r="E62" s="17"/>
      <c r="F62" s="18">
        <f t="shared" si="1"/>
        <v>0</v>
      </c>
      <c r="J62" s="24"/>
    </row>
    <row r="63" s="4" customFormat="1" ht="27" customHeight="1" spans="1:10">
      <c r="A63" s="20">
        <v>2320431</v>
      </c>
      <c r="B63" s="21" t="s">
        <v>101</v>
      </c>
      <c r="C63" s="22">
        <f>IFERROR(VLOOKUP(A63,Sheet4!A:D,4,0),0)</f>
        <v>0</v>
      </c>
      <c r="D63" s="22">
        <f>IFERROR(VLOOKUP(B63,Sheet4!B:E,4,0),0)</f>
        <v>0</v>
      </c>
      <c r="E63" s="17"/>
      <c r="F63" s="18">
        <f t="shared" si="1"/>
        <v>0</v>
      </c>
      <c r="J63" s="24"/>
    </row>
    <row r="64" s="4" customFormat="1" ht="27" customHeight="1" spans="1:10">
      <c r="A64" s="27">
        <v>2320498</v>
      </c>
      <c r="B64" s="28" t="s">
        <v>102</v>
      </c>
      <c r="C64" s="22">
        <f>IFERROR(VLOOKUP(A64,Sheet4!A:D,4,0),0)</f>
        <v>0</v>
      </c>
      <c r="D64" s="22">
        <f>IFERROR(VLOOKUP(B64,Sheet4!B:E,4,0),0)</f>
        <v>0</v>
      </c>
      <c r="E64" s="17"/>
      <c r="F64" s="18">
        <f t="shared" si="1"/>
        <v>0</v>
      </c>
      <c r="J64" s="24"/>
    </row>
    <row r="65" s="4" customFormat="1" ht="27" customHeight="1" spans="1:6">
      <c r="A65" s="20">
        <v>2320499</v>
      </c>
      <c r="B65" s="21" t="s">
        <v>103</v>
      </c>
      <c r="C65" s="22">
        <f>IFERROR(VLOOKUP(A65,Sheet4!A:D,4,0),0)</f>
        <v>0</v>
      </c>
      <c r="D65" s="22">
        <f>IFERROR(VLOOKUP(B65,Sheet4!B:E,4,0),0)</f>
        <v>0</v>
      </c>
      <c r="E65" s="17"/>
      <c r="F65" s="18">
        <f t="shared" si="1"/>
        <v>0</v>
      </c>
    </row>
    <row r="66" s="3" customFormat="1" ht="27" customHeight="1" spans="1:7">
      <c r="A66" s="14">
        <v>233</v>
      </c>
      <c r="B66" s="15" t="s">
        <v>28</v>
      </c>
      <c r="C66" s="16">
        <f>C67</f>
        <v>0</v>
      </c>
      <c r="D66" s="16">
        <f>D67</f>
        <v>0</v>
      </c>
      <c r="E66" s="17"/>
      <c r="F66" s="18">
        <f t="shared" si="1"/>
        <v>0</v>
      </c>
      <c r="G66" s="4"/>
    </row>
    <row r="67" s="3" customFormat="1" ht="27" customHeight="1" spans="1:7">
      <c r="A67" s="14">
        <v>23304</v>
      </c>
      <c r="B67" s="15" t="s">
        <v>104</v>
      </c>
      <c r="C67" s="16">
        <f>SUM(C68:C70)</f>
        <v>0</v>
      </c>
      <c r="D67" s="16">
        <f>SUM(D68:D70)</f>
        <v>0</v>
      </c>
      <c r="E67" s="17"/>
      <c r="F67" s="18">
        <f t="shared" si="1"/>
        <v>0</v>
      </c>
      <c r="G67" s="4"/>
    </row>
    <row r="68" s="4" customFormat="1" ht="37.5" customHeight="1" spans="1:10">
      <c r="A68" s="20">
        <v>2330411</v>
      </c>
      <c r="B68" s="21" t="s">
        <v>105</v>
      </c>
      <c r="C68" s="22">
        <f>IFERROR(VLOOKUP(A68,Sheet4!A:D,4,0),0)</f>
        <v>0</v>
      </c>
      <c r="D68" s="22">
        <f>IFERROR(VLOOKUP(B68,Sheet4!B:E,4,0),0)</f>
        <v>0</v>
      </c>
      <c r="E68" s="17"/>
      <c r="F68" s="18">
        <f t="shared" si="1"/>
        <v>0</v>
      </c>
      <c r="J68" s="24"/>
    </row>
    <row r="69" s="4" customFormat="1" ht="27" customHeight="1" spans="1:10">
      <c r="A69" s="20">
        <v>2330431</v>
      </c>
      <c r="B69" s="21" t="s">
        <v>106</v>
      </c>
      <c r="C69" s="22">
        <f>IFERROR(VLOOKUP(A69,Sheet4!A:D,4,0),0)</f>
        <v>0</v>
      </c>
      <c r="D69" s="22">
        <f>IFERROR(VLOOKUP(B69,Sheet4!B:E,4,0),0)</f>
        <v>0</v>
      </c>
      <c r="E69" s="17"/>
      <c r="F69" s="18">
        <f t="shared" ref="F69:F87" si="4">D69-C69/2</f>
        <v>0</v>
      </c>
      <c r="J69" s="24"/>
    </row>
    <row r="70" s="4" customFormat="1" ht="45.75" customHeight="1" spans="1:10">
      <c r="A70" s="20">
        <v>2330498</v>
      </c>
      <c r="B70" s="21" t="s">
        <v>107</v>
      </c>
      <c r="C70" s="22">
        <f>IFERROR(VLOOKUP(A70,Sheet4!A:D,4,0),0)</f>
        <v>0</v>
      </c>
      <c r="D70" s="22">
        <f>IFERROR(VLOOKUP(B70,Sheet4!B:E,4,0),0)</f>
        <v>0</v>
      </c>
      <c r="E70" s="17"/>
      <c r="F70" s="18">
        <f t="shared" si="4"/>
        <v>0</v>
      </c>
      <c r="J70" s="24"/>
    </row>
    <row r="71" s="4" customFormat="1" ht="27" customHeight="1" spans="1:6">
      <c r="A71" s="14">
        <v>234</v>
      </c>
      <c r="B71" s="15" t="s">
        <v>108</v>
      </c>
      <c r="C71" s="16">
        <f>C72+C77</f>
        <v>0</v>
      </c>
      <c r="D71" s="16">
        <f>D72+D77</f>
        <v>0</v>
      </c>
      <c r="E71" s="17"/>
      <c r="F71" s="18">
        <f t="shared" si="4"/>
        <v>0</v>
      </c>
    </row>
    <row r="72" s="4" customFormat="1" ht="27" customHeight="1" spans="1:6">
      <c r="A72" s="14">
        <v>23401</v>
      </c>
      <c r="B72" s="15" t="s">
        <v>109</v>
      </c>
      <c r="C72" s="16">
        <f>SUM(C73:C76)</f>
        <v>0</v>
      </c>
      <c r="D72" s="16">
        <f>SUM(D73:D76)</f>
        <v>0</v>
      </c>
      <c r="E72" s="17"/>
      <c r="F72" s="18">
        <f t="shared" si="4"/>
        <v>0</v>
      </c>
    </row>
    <row r="73" s="4" customFormat="1" ht="27" customHeight="1" spans="1:6">
      <c r="A73" s="20">
        <v>2340101</v>
      </c>
      <c r="B73" s="21" t="s">
        <v>110</v>
      </c>
      <c r="C73" s="22">
        <f>IFERROR(VLOOKUP(A73,Sheet4!A:D,4,0),0)</f>
        <v>0</v>
      </c>
      <c r="D73" s="22">
        <f>IFERROR(VLOOKUP(B73,Sheet4!B:E,4,0),0)</f>
        <v>0</v>
      </c>
      <c r="E73" s="17"/>
      <c r="F73" s="18">
        <f t="shared" si="4"/>
        <v>0</v>
      </c>
    </row>
    <row r="74" s="4" customFormat="1" ht="27" customHeight="1" spans="1:6">
      <c r="A74" s="20">
        <v>2340102</v>
      </c>
      <c r="B74" s="21" t="s">
        <v>111</v>
      </c>
      <c r="C74" s="22">
        <f>IFERROR(VLOOKUP(A74,Sheet4!A:D,4,0),0)</f>
        <v>0</v>
      </c>
      <c r="D74" s="22">
        <f>IFERROR(VLOOKUP(B74,Sheet4!B:E,4,0),0)</f>
        <v>0</v>
      </c>
      <c r="E74" s="17"/>
      <c r="F74" s="18">
        <f t="shared" si="4"/>
        <v>0</v>
      </c>
    </row>
    <row r="75" s="4" customFormat="1" ht="27" customHeight="1" spans="1:6">
      <c r="A75" s="20">
        <v>2340108</v>
      </c>
      <c r="B75" s="21" t="s">
        <v>112</v>
      </c>
      <c r="C75" s="22">
        <f>IFERROR(VLOOKUP(A75,Sheet4!A:D,4,0),0)</f>
        <v>0</v>
      </c>
      <c r="D75" s="22">
        <f>IFERROR(VLOOKUP(B75,Sheet4!B:E,4,0),0)</f>
        <v>0</v>
      </c>
      <c r="E75" s="17"/>
      <c r="F75" s="18">
        <f t="shared" si="4"/>
        <v>0</v>
      </c>
    </row>
    <row r="76" s="4" customFormat="1" ht="27" customHeight="1" spans="1:6">
      <c r="A76" s="20">
        <v>2340109</v>
      </c>
      <c r="B76" s="21" t="s">
        <v>113</v>
      </c>
      <c r="C76" s="22">
        <f>IFERROR(VLOOKUP(A76,Sheet4!A:D,4,0),0)</f>
        <v>0</v>
      </c>
      <c r="D76" s="22">
        <f>IFERROR(VLOOKUP(B76,Sheet4!B:E,4,0),0)</f>
        <v>0</v>
      </c>
      <c r="E76" s="17"/>
      <c r="F76" s="18">
        <f t="shared" si="4"/>
        <v>0</v>
      </c>
    </row>
    <row r="77" s="4" customFormat="1" ht="27" customHeight="1" spans="1:6">
      <c r="A77" s="14">
        <v>23402</v>
      </c>
      <c r="B77" s="15" t="s">
        <v>114</v>
      </c>
      <c r="C77" s="16">
        <f>C78</f>
        <v>0</v>
      </c>
      <c r="D77" s="16">
        <f t="shared" ref="D77:D81" si="5">D78</f>
        <v>0</v>
      </c>
      <c r="E77" s="17"/>
      <c r="F77" s="18">
        <f t="shared" si="4"/>
        <v>0</v>
      </c>
    </row>
    <row r="78" s="4" customFormat="1" ht="27" customHeight="1" spans="1:6">
      <c r="A78" s="20">
        <v>2340299</v>
      </c>
      <c r="B78" s="21" t="s">
        <v>115</v>
      </c>
      <c r="C78" s="22">
        <f>IFERROR(VLOOKUP(A78,Sheet4!A:D,4,0),0)</f>
        <v>0</v>
      </c>
      <c r="D78" s="22">
        <f>IFERROR(VLOOKUP(B78,Sheet4!B:E,4,0),0)</f>
        <v>0</v>
      </c>
      <c r="E78" s="17"/>
      <c r="F78" s="18">
        <f t="shared" si="4"/>
        <v>0</v>
      </c>
    </row>
    <row r="79" s="3" customFormat="1" ht="27" customHeight="1" spans="1:6">
      <c r="A79" s="14" t="s">
        <v>30</v>
      </c>
      <c r="B79" s="15"/>
      <c r="C79" s="16">
        <f>C80</f>
        <v>0</v>
      </c>
      <c r="D79" s="16">
        <f t="shared" si="5"/>
        <v>0</v>
      </c>
      <c r="E79" s="17"/>
      <c r="F79" s="18">
        <f t="shared" si="4"/>
        <v>0</v>
      </c>
    </row>
    <row r="80" s="3" customFormat="1" ht="27" customHeight="1" spans="1:6">
      <c r="A80" s="20">
        <v>2300603</v>
      </c>
      <c r="B80" s="31" t="s">
        <v>116</v>
      </c>
      <c r="C80" s="22"/>
      <c r="D80" s="22"/>
      <c r="E80" s="17"/>
      <c r="F80" s="18">
        <f t="shared" si="4"/>
        <v>0</v>
      </c>
    </row>
    <row r="81" s="3" customFormat="1" ht="27" customHeight="1" spans="1:6">
      <c r="A81" s="14" t="s">
        <v>32</v>
      </c>
      <c r="B81" s="32"/>
      <c r="C81" s="16">
        <f>C82</f>
        <v>0</v>
      </c>
      <c r="D81" s="16">
        <f t="shared" si="5"/>
        <v>0</v>
      </c>
      <c r="E81" s="17"/>
      <c r="F81" s="18">
        <f t="shared" si="4"/>
        <v>0</v>
      </c>
    </row>
    <row r="82" s="3" customFormat="1" ht="27" customHeight="1" spans="1:6">
      <c r="A82" s="20">
        <v>23104</v>
      </c>
      <c r="B82" s="31" t="s">
        <v>117</v>
      </c>
      <c r="C82" s="22"/>
      <c r="D82" s="22"/>
      <c r="E82" s="17"/>
      <c r="F82" s="18">
        <f t="shared" si="4"/>
        <v>0</v>
      </c>
    </row>
    <row r="83" s="3" customFormat="1" ht="27" customHeight="1" spans="1:6">
      <c r="A83" s="14" t="s">
        <v>118</v>
      </c>
      <c r="B83" s="15"/>
      <c r="C83" s="16">
        <f>C84</f>
        <v>0</v>
      </c>
      <c r="D83" s="16">
        <f>D84</f>
        <v>0</v>
      </c>
      <c r="E83" s="17"/>
      <c r="F83" s="18">
        <f t="shared" si="4"/>
        <v>0</v>
      </c>
    </row>
    <row r="84" s="4" customFormat="1" ht="27" customHeight="1" spans="1:6">
      <c r="A84" s="20">
        <v>2300802</v>
      </c>
      <c r="B84" s="21" t="s">
        <v>119</v>
      </c>
      <c r="C84" s="22"/>
      <c r="D84" s="22"/>
      <c r="E84" s="17"/>
      <c r="F84" s="18">
        <f t="shared" si="4"/>
        <v>0</v>
      </c>
    </row>
    <row r="85" s="3" customFormat="1" ht="27" customHeight="1" spans="1:6">
      <c r="A85" s="14" t="s">
        <v>120</v>
      </c>
      <c r="B85" s="15"/>
      <c r="C85" s="33">
        <f>C86</f>
        <v>0</v>
      </c>
      <c r="D85" s="33">
        <f>D86</f>
        <v>0</v>
      </c>
      <c r="E85" s="17"/>
      <c r="F85" s="18">
        <f t="shared" si="4"/>
        <v>0</v>
      </c>
    </row>
    <row r="86" s="4" customFormat="1" ht="27" customHeight="1" spans="1:6">
      <c r="A86" s="20">
        <v>2300902</v>
      </c>
      <c r="B86" s="21" t="s">
        <v>121</v>
      </c>
      <c r="C86" s="34">
        <f>C87-C79-C81-C83-C4</f>
        <v>0</v>
      </c>
      <c r="D86" s="34">
        <f>D87-D79-D81-D83-D4</f>
        <v>0</v>
      </c>
      <c r="E86" s="17"/>
      <c r="F86" s="25">
        <f t="shared" si="4"/>
        <v>0</v>
      </c>
    </row>
    <row r="87" s="3" customFormat="1" ht="27" customHeight="1" spans="1:6">
      <c r="A87" s="35" t="s">
        <v>38</v>
      </c>
      <c r="B87" s="35"/>
      <c r="C87" s="16">
        <f>镇级基金收入!C27</f>
        <v>8900</v>
      </c>
      <c r="D87" s="16">
        <f>镇级基金收入!D27</f>
        <v>8704.409239</v>
      </c>
      <c r="E87" s="17">
        <f>D87/C87</f>
        <v>0.97802351</v>
      </c>
      <c r="F87" s="18">
        <f t="shared" si="4"/>
        <v>4254.409239</v>
      </c>
    </row>
    <row r="88" s="3" customFormat="1" ht="14.25" spans="1:3">
      <c r="A88" s="36"/>
      <c r="B88" s="36"/>
      <c r="C88" s="36"/>
    </row>
    <row r="89" ht="14.25" spans="1:3">
      <c r="A89" s="37"/>
      <c r="B89" s="37"/>
      <c r="C89" s="37"/>
    </row>
  </sheetData>
  <mergeCells count="3">
    <mergeCell ref="A1:F1"/>
    <mergeCell ref="A2:F2"/>
    <mergeCell ref="A87:B87"/>
  </mergeCells>
  <printOptions horizontalCentered="1"/>
  <pageMargins left="0.708333333333333" right="0.708333333333333" top="0.550694444444444" bottom="0.550694444444444" header="0.314583333333333" footer="0.314583333333333"/>
  <pageSetup paperSize="9" scale="71" fitToHeight="0" orientation="portrait" horizontalDpi="600"/>
  <headerFooter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workbookViewId="0">
      <selection activeCell="B14" sqref="B14"/>
    </sheetView>
  </sheetViews>
  <sheetFormatPr defaultColWidth="9" defaultRowHeight="13.5" outlineLevelRow="5" outlineLevelCol="3"/>
  <cols>
    <col min="1" max="1" width="12" customWidth="1"/>
    <col min="2" max="2" width="18.125" customWidth="1"/>
  </cols>
  <sheetData>
    <row r="1" spans="1:2">
      <c r="A1" t="s">
        <v>122</v>
      </c>
      <c r="B1" t="s">
        <v>123</v>
      </c>
    </row>
    <row r="2" spans="1:4">
      <c r="A2" s="1">
        <v>2120804</v>
      </c>
      <c r="B2">
        <v>14000000</v>
      </c>
      <c r="C2">
        <f>B2/10000</f>
        <v>1400</v>
      </c>
      <c r="D2">
        <f>ROUND(C2,0)</f>
        <v>1400</v>
      </c>
    </row>
    <row r="3" spans="1:4">
      <c r="A3" s="1">
        <v>2120899</v>
      </c>
      <c r="B3">
        <v>6000000</v>
      </c>
      <c r="C3">
        <f t="shared" ref="C3:C6" si="0">B3/10000</f>
        <v>600</v>
      </c>
      <c r="D3">
        <f t="shared" ref="D3:D6" si="1">ROUND(C3,0)</f>
        <v>600</v>
      </c>
    </row>
    <row r="4" spans="1:4">
      <c r="A4" s="1">
        <v>2121499</v>
      </c>
      <c r="B4">
        <v>2000000</v>
      </c>
      <c r="C4">
        <f t="shared" si="0"/>
        <v>200</v>
      </c>
      <c r="D4">
        <f t="shared" si="1"/>
        <v>200</v>
      </c>
    </row>
    <row r="5" spans="1:1">
      <c r="A5" s="1"/>
    </row>
    <row r="6" spans="1:1">
      <c r="A6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镇级基金收入</vt:lpstr>
      <vt:lpstr>镇级基金支出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周文韬</dc:creator>
  <cp:lastModifiedBy>Angel Tse</cp:lastModifiedBy>
  <dcterms:created xsi:type="dcterms:W3CDTF">2022-01-16T07:12:00Z</dcterms:created>
  <dcterms:modified xsi:type="dcterms:W3CDTF">2025-09-18T09:33:25Z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D4F992F4960B4CF49308BBCA08E081C4_13</vt:lpwstr>
  </property>
  <property fmtid="{D5CDD505-2E9C-101B-9397-08002B2CF9AE}" pid="3" name="KSOProductBuildVer">
    <vt:lpwstr>2052-12.1.0.22529</vt:lpwstr>
  </property>
</Properties>
</file>