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附表3-中小学校舍安全保障长效机制" sheetId="1" r:id="rId1"/>
  </sheets>
  <definedNames>
    <definedName name="_xlnm.Print_Titles" localSheetId="0">'附表3-中小学校舍安全保障长效机制'!$2:$6</definedName>
  </definedNames>
  <calcPr fullCalcOnLoad="1"/>
</workbook>
</file>

<file path=xl/sharedStrings.xml><?xml version="1.0" encoding="utf-8"?>
<sst xmlns="http://schemas.openxmlformats.org/spreadsheetml/2006/main" count="196" uniqueCount="175">
  <si>
    <t>附件5</t>
  </si>
  <si>
    <t>提前下达2023年校舍安全保障长效机制省补助资金明细表</t>
  </si>
  <si>
    <t>机构代码</t>
  </si>
  <si>
    <t>单位</t>
  </si>
  <si>
    <t>2021年公办小学生在校生数（人）</t>
  </si>
  <si>
    <t>2021年公办初中生在校生数（人）</t>
  </si>
  <si>
    <t>档次标记</t>
  </si>
  <si>
    <t>补助比例</t>
  </si>
  <si>
    <t>标准面积（平方米，小学人数*9.8+初中人数*12.7）</t>
  </si>
  <si>
    <t>安全面积（平方米，标准值60%校舍安全）</t>
  </si>
  <si>
    <t>需加固标准面积（平方米，标准值40%校舍需加固）</t>
  </si>
  <si>
    <t>每年需维修改造校舍面积（平方米，安全面积按50年摊销，加固面积按30年摊销）</t>
  </si>
  <si>
    <t>改造总费用（元，按一平方米800元计算）</t>
  </si>
  <si>
    <t>2023年应下达金额</t>
  </si>
  <si>
    <t>2023年提前下达省级以上补助金额（万元）</t>
  </si>
  <si>
    <t>备注</t>
  </si>
  <si>
    <t>农村</t>
  </si>
  <si>
    <t>城乡</t>
  </si>
  <si>
    <t>总计</t>
  </si>
  <si>
    <t>其中：中央</t>
  </si>
  <si>
    <t>其中；省级</t>
  </si>
  <si>
    <t>合计</t>
  </si>
  <si>
    <t>广州市小计</t>
  </si>
  <si>
    <t>市辖区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</si>
  <si>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</si>
  <si>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</si>
  <si>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</si>
  <si>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</si>
  <si>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</si>
  <si>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</si>
  <si>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</si>
  <si>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</si>
  <si>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</si>
  <si>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</si>
  <si>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</si>
  <si>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韶关市小计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</si>
  <si>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</si>
  <si>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</si>
  <si>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</si>
  <si>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</si>
  <si>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</si>
  <si>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</si>
  <si>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</si>
  <si>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</si>
  <si>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</si>
  <si>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</si>
  <si>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珠海市小计</t>
  </si>
  <si>
    <t>香洲区</t>
  </si>
  <si>
    <t>含高新区、万山</t>
  </si>
  <si>
    <t>斗门区</t>
  </si>
  <si>
    <t>金湾区</t>
  </si>
  <si>
    <t>含高栏港</t>
  </si>
  <si>
    <t>横琴粤澳深度合作区</t>
  </si>
  <si>
    <t>汕头市小计</t>
  </si>
  <si>
    <t>龙湖区</t>
  </si>
  <si>
    <t>金平区</t>
  </si>
  <si>
    <t>濠江区</t>
  </si>
  <si>
    <t>潮阳区</t>
  </si>
  <si>
    <t>潮南区</t>
  </si>
  <si>
    <t>澄海区</t>
  </si>
  <si>
    <t>南澳县</t>
  </si>
  <si>
    <t>佛山市小计</t>
  </si>
  <si>
    <t>禅城区</t>
  </si>
  <si>
    <t>南海区</t>
  </si>
  <si>
    <t>三水区</t>
  </si>
  <si>
    <t>高明区</t>
  </si>
  <si>
    <t>顺德区</t>
  </si>
  <si>
    <t>江门市小计</t>
  </si>
  <si>
    <t>蓬江区</t>
  </si>
  <si>
    <t>江海区</t>
  </si>
  <si>
    <t>新会区</t>
  </si>
  <si>
    <t>台山市</t>
  </si>
  <si>
    <t>开平市</t>
  </si>
  <si>
    <t>鹤山市</t>
  </si>
  <si>
    <t>恩平市</t>
  </si>
  <si>
    <t>湛江市小计</t>
  </si>
  <si>
    <t>湛江市赤坎区</t>
  </si>
  <si>
    <t>湛江市霞山区</t>
  </si>
  <si>
    <t>湛江市坡头区</t>
  </si>
  <si>
    <t>湛江市麻章区</t>
  </si>
  <si>
    <t>含开发区</t>
  </si>
  <si>
    <t>遂溪县</t>
  </si>
  <si>
    <t>徐闻县</t>
  </si>
  <si>
    <t>廉江市</t>
  </si>
  <si>
    <t>雷州市</t>
  </si>
  <si>
    <t>吴川市</t>
  </si>
  <si>
    <t>茂名市小计</t>
  </si>
  <si>
    <t>茂南区</t>
  </si>
  <si>
    <t>电白区</t>
  </si>
  <si>
    <t>含滨海新区、高新区</t>
  </si>
  <si>
    <t>高州市</t>
  </si>
  <si>
    <t>化州市</t>
  </si>
  <si>
    <t>信宜市</t>
  </si>
  <si>
    <t>肇庆市小计</t>
  </si>
  <si>
    <t>端州区</t>
  </si>
  <si>
    <t>鼎湖区</t>
  </si>
  <si>
    <t>高要区</t>
  </si>
  <si>
    <t>广宁县</t>
  </si>
  <si>
    <t>怀集县</t>
  </si>
  <si>
    <t>封开县</t>
  </si>
  <si>
    <t>德庆县</t>
  </si>
  <si>
    <t>四会市</t>
  </si>
  <si>
    <t>含大旺区</t>
  </si>
  <si>
    <t>惠州市小计</t>
  </si>
  <si>
    <t>惠城区</t>
  </si>
  <si>
    <t>含仲恺区</t>
  </si>
  <si>
    <t>惠阳区</t>
  </si>
  <si>
    <t>含大亚湾区</t>
  </si>
  <si>
    <t>博罗县</t>
  </si>
  <si>
    <t>惠东县</t>
  </si>
  <si>
    <t>龙门县</t>
  </si>
  <si>
    <t>梅州市小计</t>
  </si>
  <si>
    <t>梅江区</t>
  </si>
  <si>
    <t>梅县区</t>
  </si>
  <si>
    <t>大埔县</t>
  </si>
  <si>
    <t>丰顺县</t>
  </si>
  <si>
    <t>五华县</t>
  </si>
  <si>
    <t>平远县</t>
  </si>
  <si>
    <t>蕉岭县</t>
  </si>
  <si>
    <t>兴宁市</t>
  </si>
  <si>
    <t>汕尾市小计</t>
  </si>
  <si>
    <t>城区</t>
  </si>
  <si>
    <t>海丰县</t>
  </si>
  <si>
    <t>含红海湾区</t>
  </si>
  <si>
    <t>陆河县</t>
  </si>
  <si>
    <t>陆丰市</t>
  </si>
  <si>
    <t>含华侨管理区</t>
  </si>
  <si>
    <t>河源市小计</t>
  </si>
  <si>
    <t>源城区</t>
  </si>
  <si>
    <t>紫金县</t>
  </si>
  <si>
    <t>龙川县</t>
  </si>
  <si>
    <t>连平县</t>
  </si>
  <si>
    <t>和平县</t>
  </si>
  <si>
    <t>东源县</t>
  </si>
  <si>
    <t>阳江市小计</t>
  </si>
  <si>
    <t>市本级含高新区、海陵岛试验区</t>
  </si>
  <si>
    <t>江城区</t>
  </si>
  <si>
    <t>阳东区</t>
  </si>
  <si>
    <t>阳西县</t>
  </si>
  <si>
    <t>阳春市</t>
  </si>
  <si>
    <t>清远市小计</t>
  </si>
  <si>
    <t>清城区</t>
  </si>
  <si>
    <t>清新区</t>
  </si>
  <si>
    <t>佛冈县</t>
  </si>
  <si>
    <t>阳山县</t>
  </si>
  <si>
    <t>连山县</t>
  </si>
  <si>
    <t>连南瑶族自治县</t>
  </si>
  <si>
    <t>英德市</t>
  </si>
  <si>
    <t>连州市</t>
  </si>
  <si>
    <t>东莞市小计</t>
  </si>
  <si>
    <t>中山市小计</t>
  </si>
  <si>
    <t>中山市</t>
  </si>
  <si>
    <t>直属</t>
  </si>
  <si>
    <t>潮州市小计</t>
  </si>
  <si>
    <t>潮州市湘桥区</t>
  </si>
  <si>
    <t>含凤泉湖高新区</t>
  </si>
  <si>
    <t>潮安区</t>
  </si>
  <si>
    <t>含枫溪区</t>
  </si>
  <si>
    <t>潮州市饶平县</t>
  </si>
  <si>
    <t>揭阳市小计</t>
  </si>
  <si>
    <t>含普侨区</t>
  </si>
  <si>
    <t>榕城区</t>
  </si>
  <si>
    <t>含空港经济区</t>
  </si>
  <si>
    <t>揭东区</t>
  </si>
  <si>
    <t>含蓝城区</t>
  </si>
  <si>
    <t>揭西县</t>
  </si>
  <si>
    <t>惠来县</t>
  </si>
  <si>
    <t>含大南海石化区</t>
  </si>
  <si>
    <t>普宁市</t>
  </si>
  <si>
    <t>云浮市小计</t>
  </si>
  <si>
    <t>云城区</t>
  </si>
  <si>
    <t>云安区</t>
  </si>
  <si>
    <t>新兴县</t>
  </si>
  <si>
    <t>郁南县</t>
  </si>
  <si>
    <t>罗定市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</si>
</sst>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color indexed="8"/>
      <name val="幼圆"/>
      <family val="3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幼圆"/>
      <family val="3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幼圆"/>
      <family val="3"/>
    </font>
    <font>
      <b/>
      <sz val="10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b/>
      <sz val="11"/>
      <color rgb="FF000000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幼圆"/>
      <family val="3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34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0" fontId="47" fillId="0" borderId="9" xfId="0" applyNumberFormat="1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47" fillId="27" borderId="9" xfId="0" applyFont="1" applyFill="1" applyBorder="1" applyAlignment="1">
      <alignment vertical="center"/>
    </xf>
    <xf numFmtId="0" fontId="48" fillId="0" borderId="9" xfId="0" applyNumberFormat="1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51" fillId="27" borderId="10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/>
    </xf>
    <xf numFmtId="176" fontId="47" fillId="0" borderId="9" xfId="0" applyNumberFormat="1" applyFont="1" applyFill="1" applyBorder="1" applyAlignment="1">
      <alignment vertical="center"/>
    </xf>
    <xf numFmtId="176" fontId="47" fillId="27" borderId="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48" fillId="0" borderId="9" xfId="0" applyNumberFormat="1" applyFont="1" applyFill="1" applyBorder="1" applyAlignment="1">
      <alignment vertical="center"/>
    </xf>
    <xf numFmtId="176" fontId="52" fillId="27" borderId="9" xfId="0" applyNumberFormat="1" applyFont="1" applyFill="1" applyBorder="1" applyAlignment="1">
      <alignment vertical="center"/>
    </xf>
    <xf numFmtId="176" fontId="53" fillId="0" borderId="9" xfId="0" applyNumberFormat="1" applyFont="1" applyFill="1" applyBorder="1" applyAlignment="1">
      <alignment vertical="center"/>
    </xf>
    <xf numFmtId="176" fontId="54" fillId="0" borderId="9" xfId="0" applyNumberFormat="1" applyFont="1" applyFill="1" applyBorder="1" applyAlignment="1">
      <alignment vertical="center"/>
    </xf>
    <xf numFmtId="176" fontId="52" fillId="0" borderId="9" xfId="0" applyNumberFormat="1" applyFont="1" applyFill="1" applyBorder="1" applyAlignment="1">
      <alignment vertical="center"/>
    </xf>
    <xf numFmtId="0" fontId="37" fillId="0" borderId="9" xfId="0" applyFont="1" applyFill="1" applyBorder="1" applyAlignment="1">
      <alignment vertical="center"/>
    </xf>
    <xf numFmtId="0" fontId="37" fillId="27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47" fillId="34" borderId="9" xfId="0" applyFont="1" applyFill="1" applyBorder="1" applyAlignment="1">
      <alignment vertical="center"/>
    </xf>
    <xf numFmtId="0" fontId="51" fillId="34" borderId="9" xfId="0" applyFont="1" applyFill="1" applyBorder="1" applyAlignment="1">
      <alignment vertical="center"/>
    </xf>
    <xf numFmtId="176" fontId="47" fillId="34" borderId="9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37" fillId="34" borderId="9" xfId="0" applyFont="1" applyFill="1" applyBorder="1" applyAlignment="1">
      <alignment vertical="center"/>
    </xf>
    <xf numFmtId="0" fontId="2" fillId="0" borderId="9" xfId="0" applyFont="1" applyFill="1" applyBorder="1" applyAlignment="1" quotePrefix="1">
      <alignment vertical="center"/>
    </xf>
    <xf numFmtId="0" fontId="3" fillId="0" borderId="9" xfId="0" applyFont="1" applyFill="1" applyBorder="1" applyAlignment="1" quotePrefix="1">
      <alignment vertical="center"/>
    </xf>
    <xf numFmtId="0" fontId="2" fillId="35" borderId="9" xfId="0" applyFont="1" applyFill="1" applyBorder="1" applyAlignment="1" quotePrefix="1">
      <alignment vertical="center"/>
    </xf>
    <xf numFmtId="176" fontId="55" fillId="33" borderId="9" xfId="0" applyNumberFormat="1" applyFont="1" applyFill="1" applyBorder="1" applyAlignment="1">
      <alignment horizontal="center" vertical="center" wrapText="1"/>
    </xf>
    <xf numFmtId="176" fontId="37" fillId="33" borderId="9" xfId="0" applyNumberFormat="1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176" fontId="56" fillId="33" borderId="0" xfId="0" applyNumberFormat="1" applyFont="1" applyFill="1" applyBorder="1" applyAlignment="1">
      <alignment horizontal="center" vertical="center"/>
    </xf>
    <xf numFmtId="176" fontId="57" fillId="33" borderId="9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4"/>
  <sheetViews>
    <sheetView tabSelected="1" zoomScaleSheetLayoutView="100" workbookViewId="0" topLeftCell="A1">
      <selection activeCell="P167" sqref="P167"/>
    </sheetView>
  </sheetViews>
  <sheetFormatPr defaultColWidth="9.140625" defaultRowHeight="15"/>
  <cols>
    <col min="1" max="1" width="10.8515625" style="1" customWidth="1"/>
    <col min="2" max="2" width="12.421875" style="1" customWidth="1"/>
    <col min="3" max="3" width="12.421875" style="1" hidden="1" customWidth="1"/>
    <col min="4" max="4" width="13.57421875" style="1" hidden="1" customWidth="1"/>
    <col min="5" max="5" width="10.57421875" style="1" hidden="1" customWidth="1"/>
    <col min="6" max="6" width="10.7109375" style="1" hidden="1" customWidth="1"/>
    <col min="7" max="7" width="5.57421875" style="1" hidden="1" customWidth="1"/>
    <col min="8" max="8" width="9.00390625" style="1" hidden="1" customWidth="1"/>
    <col min="9" max="9" width="13.00390625" style="1" hidden="1" customWidth="1"/>
    <col min="10" max="10" width="16.421875" style="1" hidden="1" customWidth="1"/>
    <col min="11" max="11" width="15.421875" style="1" hidden="1" customWidth="1"/>
    <col min="12" max="12" width="18.8515625" style="1" hidden="1" customWidth="1"/>
    <col min="13" max="13" width="14.421875" style="1" hidden="1" customWidth="1"/>
    <col min="14" max="14" width="10.140625" style="8" customWidth="1"/>
    <col min="15" max="15" width="10.421875" style="8" customWidth="1"/>
    <col min="16" max="16" width="9.7109375" style="8" customWidth="1"/>
    <col min="17" max="17" width="10.57421875" style="8" customWidth="1"/>
    <col min="18" max="18" width="14.421875" style="1" customWidth="1"/>
    <col min="19" max="16384" width="9.00390625" style="1" customWidth="1"/>
  </cols>
  <sheetData>
    <row r="1" ht="21" customHeight="1">
      <c r="A1" s="1" t="s">
        <v>0</v>
      </c>
    </row>
    <row r="2" spans="1:18" ht="25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45"/>
      <c r="P2" s="45"/>
      <c r="Q2" s="45"/>
      <c r="R2" s="44"/>
    </row>
    <row r="3" spans="1:18" ht="25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5"/>
      <c r="P3" s="45"/>
      <c r="Q3" s="45"/>
      <c r="R3" s="44"/>
    </row>
    <row r="4" spans="1:18" s="2" customFormat="1" ht="48" customHeight="1">
      <c r="A4" s="49" t="s">
        <v>2</v>
      </c>
      <c r="B4" s="49" t="s">
        <v>3</v>
      </c>
      <c r="C4" s="47" t="s">
        <v>4</v>
      </c>
      <c r="D4" s="47"/>
      <c r="E4" s="48" t="s">
        <v>5</v>
      </c>
      <c r="F4" s="48"/>
      <c r="G4" s="46" t="s">
        <v>6</v>
      </c>
      <c r="H4" s="46" t="s">
        <v>7</v>
      </c>
      <c r="I4" s="47" t="s">
        <v>8</v>
      </c>
      <c r="J4" s="47" t="s">
        <v>9</v>
      </c>
      <c r="K4" s="47" t="s">
        <v>10</v>
      </c>
      <c r="L4" s="47" t="s">
        <v>11</v>
      </c>
      <c r="M4" s="47" t="s">
        <v>12</v>
      </c>
      <c r="N4" s="41" t="s">
        <v>13</v>
      </c>
      <c r="O4" s="41" t="s">
        <v>14</v>
      </c>
      <c r="P4" s="41"/>
      <c r="Q4" s="41"/>
      <c r="R4" s="43" t="s">
        <v>15</v>
      </c>
    </row>
    <row r="5" spans="1:18" s="2" customFormat="1" ht="13.5" customHeight="1">
      <c r="A5" s="49"/>
      <c r="B5" s="49"/>
      <c r="C5" s="49" t="s">
        <v>16</v>
      </c>
      <c r="D5" s="49" t="s">
        <v>17</v>
      </c>
      <c r="E5" s="49" t="s">
        <v>16</v>
      </c>
      <c r="F5" s="49" t="s">
        <v>17</v>
      </c>
      <c r="G5" s="46"/>
      <c r="H5" s="46"/>
      <c r="I5" s="47"/>
      <c r="J5" s="47"/>
      <c r="K5" s="47"/>
      <c r="L5" s="47"/>
      <c r="M5" s="47"/>
      <c r="N5" s="41"/>
      <c r="O5" s="41" t="s">
        <v>18</v>
      </c>
      <c r="P5" s="42" t="s">
        <v>19</v>
      </c>
      <c r="Q5" s="42" t="s">
        <v>20</v>
      </c>
      <c r="R5" s="43"/>
    </row>
    <row r="6" spans="1:18" s="2" customFormat="1" ht="31.5" customHeight="1">
      <c r="A6" s="49"/>
      <c r="B6" s="49"/>
      <c r="C6" s="49"/>
      <c r="D6" s="49"/>
      <c r="E6" s="49"/>
      <c r="F6" s="49"/>
      <c r="G6" s="46"/>
      <c r="H6" s="46"/>
      <c r="I6" s="47"/>
      <c r="J6" s="47"/>
      <c r="K6" s="47"/>
      <c r="L6" s="47"/>
      <c r="M6" s="47"/>
      <c r="N6" s="41"/>
      <c r="O6" s="41"/>
      <c r="P6" s="42"/>
      <c r="Q6" s="42"/>
      <c r="R6" s="43"/>
    </row>
    <row r="7" spans="1:18" s="3" customFormat="1" ht="13.5" hidden="1">
      <c r="A7" s="9">
        <v>440000000</v>
      </c>
      <c r="B7" s="38" t="s">
        <v>21</v>
      </c>
      <c r="C7" s="10">
        <v>3924812</v>
      </c>
      <c r="D7" s="10">
        <v>7758641</v>
      </c>
      <c r="E7" s="10">
        <v>1576765</v>
      </c>
      <c r="F7" s="10">
        <v>3023214</v>
      </c>
      <c r="G7" s="10"/>
      <c r="H7" s="10">
        <f aca="true" t="shared" si="0" ref="H7:P7">SUM(H8,H21,H33,H39,H48,H55,H64,H75,H82,H93,H100,H110,H116,H124,H130,H140,H142,H145,H150,H157)</f>
        <v>0</v>
      </c>
      <c r="I7" s="10">
        <f t="shared" si="0"/>
        <v>87738278.30000001</v>
      </c>
      <c r="J7" s="10">
        <f t="shared" si="0"/>
        <v>52642966.98</v>
      </c>
      <c r="K7" s="10">
        <f t="shared" si="0"/>
        <v>35095311.32000001</v>
      </c>
      <c r="L7" s="10">
        <f t="shared" si="0"/>
        <v>2222703.0502666673</v>
      </c>
      <c r="M7" s="10">
        <f t="shared" si="0"/>
        <v>1778162440.2133336</v>
      </c>
      <c r="N7" s="21">
        <f t="shared" si="0"/>
        <v>89467</v>
      </c>
      <c r="O7" s="21">
        <f t="shared" si="0"/>
        <v>83140</v>
      </c>
      <c r="P7" s="21">
        <f t="shared" si="0"/>
        <v>76140</v>
      </c>
      <c r="Q7" s="21">
        <v>7000</v>
      </c>
      <c r="R7" s="29"/>
    </row>
    <row r="8" spans="1:18" s="4" customFormat="1" ht="13.5" hidden="1">
      <c r="A8" s="11"/>
      <c r="B8" s="11" t="s">
        <v>22</v>
      </c>
      <c r="C8" s="11">
        <v>190729</v>
      </c>
      <c r="D8" s="11">
        <v>858633</v>
      </c>
      <c r="E8" s="11">
        <v>65369</v>
      </c>
      <c r="F8" s="11">
        <v>294264</v>
      </c>
      <c r="G8" s="11"/>
      <c r="H8" s="11"/>
      <c r="I8" s="11">
        <f aca="true" t="shared" si="1" ref="I8:P8">SUM(I9:I20)</f>
        <v>2699330.5</v>
      </c>
      <c r="J8" s="11">
        <f t="shared" si="1"/>
        <v>1619598.2999999998</v>
      </c>
      <c r="K8" s="11">
        <f t="shared" si="1"/>
        <v>1079732.2000000002</v>
      </c>
      <c r="L8" s="11">
        <f t="shared" si="1"/>
        <v>68383.03933333333</v>
      </c>
      <c r="M8" s="11">
        <f t="shared" si="1"/>
        <v>54706431.46666667</v>
      </c>
      <c r="N8" s="22">
        <f t="shared" si="1"/>
        <v>1642</v>
      </c>
      <c r="O8" s="22">
        <f t="shared" si="1"/>
        <v>1525</v>
      </c>
      <c r="P8" s="22">
        <f t="shared" si="1"/>
        <v>1398</v>
      </c>
      <c r="Q8" s="22">
        <v>127</v>
      </c>
      <c r="R8" s="30"/>
    </row>
    <row r="9" spans="1:18" s="5" customFormat="1" ht="13.5" hidden="1">
      <c r="A9" s="12">
        <v>440101000</v>
      </c>
      <c r="B9" s="39" t="s">
        <v>23</v>
      </c>
      <c r="C9" s="14">
        <v>0</v>
      </c>
      <c r="D9" s="14">
        <v>0</v>
      </c>
      <c r="E9" s="14">
        <v>0</v>
      </c>
      <c r="F9" s="14">
        <v>0</v>
      </c>
      <c r="G9" s="15">
        <v>4</v>
      </c>
      <c r="H9" s="15">
        <v>0.3</v>
      </c>
      <c r="I9" s="15">
        <f aca="true" t="shared" si="2" ref="I9:I20">C9*9.8+E9*12.7</f>
        <v>0</v>
      </c>
      <c r="J9" s="15">
        <f aca="true" t="shared" si="3" ref="J9:J20">I9*0.6</f>
        <v>0</v>
      </c>
      <c r="K9" s="15">
        <f aca="true" t="shared" si="4" ref="K9:K20">I9*0.4</f>
        <v>0</v>
      </c>
      <c r="L9" s="15">
        <f aca="true" t="shared" si="5" ref="L9:L20">J9/50+K9/30</f>
        <v>0</v>
      </c>
      <c r="M9" s="15">
        <f aca="true" t="shared" si="6" ref="M9:M20">L9*800</f>
        <v>0</v>
      </c>
      <c r="N9" s="23">
        <f>ROUND(M9*0.3/10000,0)</f>
        <v>0</v>
      </c>
      <c r="O9" s="24">
        <f>ROUND(83140/$N$7*N9,0)</f>
        <v>0</v>
      </c>
      <c r="P9" s="23">
        <f>O9-Q9</f>
        <v>0</v>
      </c>
      <c r="Q9" s="24">
        <v>0</v>
      </c>
      <c r="R9" s="15"/>
    </row>
    <row r="10" spans="1:18" s="5" customFormat="1" ht="13.5" hidden="1">
      <c r="A10" s="12">
        <v>440103000</v>
      </c>
      <c r="B10" s="39" t="s">
        <v>24</v>
      </c>
      <c r="C10" s="14">
        <v>0</v>
      </c>
      <c r="D10" s="14">
        <v>50833</v>
      </c>
      <c r="E10" s="14">
        <v>0</v>
      </c>
      <c r="F10" s="14">
        <v>19222</v>
      </c>
      <c r="G10" s="15">
        <v>4</v>
      </c>
      <c r="H10" s="15">
        <v>0.3</v>
      </c>
      <c r="I10" s="15">
        <f t="shared" si="2"/>
        <v>0</v>
      </c>
      <c r="J10" s="15">
        <f t="shared" si="3"/>
        <v>0</v>
      </c>
      <c r="K10" s="15">
        <f t="shared" si="4"/>
        <v>0</v>
      </c>
      <c r="L10" s="15">
        <f t="shared" si="5"/>
        <v>0</v>
      </c>
      <c r="M10" s="15">
        <f t="shared" si="6"/>
        <v>0</v>
      </c>
      <c r="N10" s="23">
        <f aca="true" t="shared" si="7" ref="N10:N20">ROUND(M10*0.3/10000,0)</f>
        <v>0</v>
      </c>
      <c r="O10" s="24">
        <f aca="true" t="shared" si="8" ref="O10:O20">ROUND(83140/$N$7*N10,0)</f>
        <v>0</v>
      </c>
      <c r="P10" s="23">
        <f aca="true" t="shared" si="9" ref="P10:P20">O10-Q10</f>
        <v>0</v>
      </c>
      <c r="Q10" s="24">
        <v>0</v>
      </c>
      <c r="R10" s="15"/>
    </row>
    <row r="11" spans="1:18" s="5" customFormat="1" ht="13.5" hidden="1">
      <c r="A11" s="12">
        <v>440104000</v>
      </c>
      <c r="B11" s="39" t="s">
        <v>25</v>
      </c>
      <c r="C11" s="14">
        <v>0</v>
      </c>
      <c r="D11" s="14">
        <v>70513</v>
      </c>
      <c r="E11" s="14">
        <v>0</v>
      </c>
      <c r="F11" s="14">
        <v>34516</v>
      </c>
      <c r="G11" s="15">
        <v>4</v>
      </c>
      <c r="H11" s="15">
        <v>0.3</v>
      </c>
      <c r="I11" s="15">
        <f t="shared" si="2"/>
        <v>0</v>
      </c>
      <c r="J11" s="15">
        <f t="shared" si="3"/>
        <v>0</v>
      </c>
      <c r="K11" s="15">
        <f t="shared" si="4"/>
        <v>0</v>
      </c>
      <c r="L11" s="15">
        <f t="shared" si="5"/>
        <v>0</v>
      </c>
      <c r="M11" s="15">
        <f t="shared" si="6"/>
        <v>0</v>
      </c>
      <c r="N11" s="23">
        <f t="shared" si="7"/>
        <v>0</v>
      </c>
      <c r="O11" s="24">
        <f t="shared" si="8"/>
        <v>0</v>
      </c>
      <c r="P11" s="23">
        <f t="shared" si="9"/>
        <v>0</v>
      </c>
      <c r="Q11" s="24">
        <v>0</v>
      </c>
      <c r="R11" s="15"/>
    </row>
    <row r="12" spans="1:18" s="5" customFormat="1" ht="13.5" hidden="1">
      <c r="A12" s="12">
        <v>440105000</v>
      </c>
      <c r="B12" s="39" t="s">
        <v>26</v>
      </c>
      <c r="C12" s="14">
        <v>0</v>
      </c>
      <c r="D12" s="14">
        <v>68390</v>
      </c>
      <c r="E12" s="14">
        <v>0</v>
      </c>
      <c r="F12" s="14">
        <v>25304</v>
      </c>
      <c r="G12" s="15">
        <v>4</v>
      </c>
      <c r="H12" s="15">
        <v>0.3</v>
      </c>
      <c r="I12" s="15">
        <f t="shared" si="2"/>
        <v>0</v>
      </c>
      <c r="J12" s="15">
        <f t="shared" si="3"/>
        <v>0</v>
      </c>
      <c r="K12" s="15">
        <f t="shared" si="4"/>
        <v>0</v>
      </c>
      <c r="L12" s="15">
        <f t="shared" si="5"/>
        <v>0</v>
      </c>
      <c r="M12" s="15">
        <f t="shared" si="6"/>
        <v>0</v>
      </c>
      <c r="N12" s="23">
        <f t="shared" si="7"/>
        <v>0</v>
      </c>
      <c r="O12" s="24">
        <f t="shared" si="8"/>
        <v>0</v>
      </c>
      <c r="P12" s="23">
        <f t="shared" si="9"/>
        <v>0</v>
      </c>
      <c r="Q12" s="24">
        <v>0</v>
      </c>
      <c r="R12" s="15"/>
    </row>
    <row r="13" spans="1:18" s="5" customFormat="1" ht="13.5" hidden="1">
      <c r="A13" s="12">
        <v>440106000</v>
      </c>
      <c r="B13" s="39" t="s">
        <v>27</v>
      </c>
      <c r="C13" s="14">
        <v>0</v>
      </c>
      <c r="D13" s="14">
        <v>83561</v>
      </c>
      <c r="E13" s="14">
        <v>0</v>
      </c>
      <c r="F13" s="14">
        <v>26356</v>
      </c>
      <c r="G13" s="15">
        <v>4</v>
      </c>
      <c r="H13" s="15">
        <v>0.3</v>
      </c>
      <c r="I13" s="15">
        <f t="shared" si="2"/>
        <v>0</v>
      </c>
      <c r="J13" s="15">
        <f t="shared" si="3"/>
        <v>0</v>
      </c>
      <c r="K13" s="15">
        <f t="shared" si="4"/>
        <v>0</v>
      </c>
      <c r="L13" s="15">
        <f t="shared" si="5"/>
        <v>0</v>
      </c>
      <c r="M13" s="15">
        <f t="shared" si="6"/>
        <v>0</v>
      </c>
      <c r="N13" s="23">
        <f t="shared" si="7"/>
        <v>0</v>
      </c>
      <c r="O13" s="24">
        <f t="shared" si="8"/>
        <v>0</v>
      </c>
      <c r="P13" s="23">
        <f t="shared" si="9"/>
        <v>0</v>
      </c>
      <c r="Q13" s="24">
        <v>0</v>
      </c>
      <c r="R13" s="15"/>
    </row>
    <row r="14" spans="1:18" s="5" customFormat="1" ht="13.5" hidden="1">
      <c r="A14" s="12">
        <v>440111000</v>
      </c>
      <c r="B14" s="39" t="s">
        <v>28</v>
      </c>
      <c r="C14" s="14">
        <v>36909</v>
      </c>
      <c r="D14" s="14">
        <v>95993</v>
      </c>
      <c r="E14" s="14">
        <v>13502</v>
      </c>
      <c r="F14" s="14">
        <v>26778</v>
      </c>
      <c r="G14" s="15">
        <v>4</v>
      </c>
      <c r="H14" s="15">
        <v>0.3</v>
      </c>
      <c r="I14" s="15">
        <f t="shared" si="2"/>
        <v>533183.6</v>
      </c>
      <c r="J14" s="15">
        <f t="shared" si="3"/>
        <v>319910.16</v>
      </c>
      <c r="K14" s="15">
        <f t="shared" si="4"/>
        <v>213273.44</v>
      </c>
      <c r="L14" s="15">
        <f t="shared" si="5"/>
        <v>13507.317866666666</v>
      </c>
      <c r="M14" s="15">
        <f t="shared" si="6"/>
        <v>10805854.293333333</v>
      </c>
      <c r="N14" s="23">
        <f t="shared" si="7"/>
        <v>324</v>
      </c>
      <c r="O14" s="24">
        <f t="shared" si="8"/>
        <v>301</v>
      </c>
      <c r="P14" s="23">
        <f t="shared" si="9"/>
        <v>276</v>
      </c>
      <c r="Q14" s="24">
        <v>25</v>
      </c>
      <c r="R14" s="15"/>
    </row>
    <row r="15" spans="1:18" s="5" customFormat="1" ht="13.5" hidden="1">
      <c r="A15" s="12">
        <v>440112000</v>
      </c>
      <c r="B15" s="39" t="s">
        <v>29</v>
      </c>
      <c r="C15" s="14">
        <v>8224</v>
      </c>
      <c r="D15" s="14">
        <v>68550</v>
      </c>
      <c r="E15" s="14">
        <v>4369</v>
      </c>
      <c r="F15" s="14">
        <v>21559</v>
      </c>
      <c r="G15" s="15">
        <v>4</v>
      </c>
      <c r="H15" s="15">
        <v>0.3</v>
      </c>
      <c r="I15" s="15">
        <f t="shared" si="2"/>
        <v>136081.5</v>
      </c>
      <c r="J15" s="15">
        <f t="shared" si="3"/>
        <v>81648.9</v>
      </c>
      <c r="K15" s="15">
        <f t="shared" si="4"/>
        <v>54432.600000000006</v>
      </c>
      <c r="L15" s="15">
        <f t="shared" si="5"/>
        <v>3447.398</v>
      </c>
      <c r="M15" s="15">
        <f t="shared" si="6"/>
        <v>2757918.4</v>
      </c>
      <c r="N15" s="23">
        <f t="shared" si="7"/>
        <v>83</v>
      </c>
      <c r="O15" s="24">
        <f t="shared" si="8"/>
        <v>77</v>
      </c>
      <c r="P15" s="23">
        <f t="shared" si="9"/>
        <v>71</v>
      </c>
      <c r="Q15" s="24">
        <v>6</v>
      </c>
      <c r="R15" s="15"/>
    </row>
    <row r="16" spans="1:18" s="5" customFormat="1" ht="13.5" hidden="1">
      <c r="A16" s="12">
        <v>440113000</v>
      </c>
      <c r="B16" s="39" t="s">
        <v>30</v>
      </c>
      <c r="C16" s="14">
        <v>10429</v>
      </c>
      <c r="D16" s="14">
        <v>122141</v>
      </c>
      <c r="E16" s="14">
        <v>3036</v>
      </c>
      <c r="F16" s="14">
        <v>39565</v>
      </c>
      <c r="G16" s="15">
        <v>4</v>
      </c>
      <c r="H16" s="15">
        <v>0.3</v>
      </c>
      <c r="I16" s="15">
        <f t="shared" si="2"/>
        <v>140761.40000000002</v>
      </c>
      <c r="J16" s="15">
        <f t="shared" si="3"/>
        <v>84456.84000000001</v>
      </c>
      <c r="K16" s="15">
        <f t="shared" si="4"/>
        <v>56304.56000000001</v>
      </c>
      <c r="L16" s="15">
        <f t="shared" si="5"/>
        <v>3565.9554666666672</v>
      </c>
      <c r="M16" s="15">
        <f t="shared" si="6"/>
        <v>2852764.373333334</v>
      </c>
      <c r="N16" s="23">
        <f t="shared" si="7"/>
        <v>86</v>
      </c>
      <c r="O16" s="24">
        <f t="shared" si="8"/>
        <v>80</v>
      </c>
      <c r="P16" s="23">
        <f t="shared" si="9"/>
        <v>73</v>
      </c>
      <c r="Q16" s="24">
        <v>7</v>
      </c>
      <c r="R16" s="15"/>
    </row>
    <row r="17" spans="1:18" s="5" customFormat="1" ht="13.5" hidden="1">
      <c r="A17" s="12">
        <v>440114000</v>
      </c>
      <c r="B17" s="39" t="s">
        <v>31</v>
      </c>
      <c r="C17" s="14">
        <v>23999</v>
      </c>
      <c r="D17" s="14">
        <v>96682</v>
      </c>
      <c r="E17" s="14">
        <v>8584</v>
      </c>
      <c r="F17" s="14">
        <v>31384</v>
      </c>
      <c r="G17" s="15">
        <v>4</v>
      </c>
      <c r="H17" s="15">
        <v>0.3</v>
      </c>
      <c r="I17" s="15">
        <f t="shared" si="2"/>
        <v>344207</v>
      </c>
      <c r="J17" s="15">
        <f t="shared" si="3"/>
        <v>206524.19999999998</v>
      </c>
      <c r="K17" s="15">
        <f t="shared" si="4"/>
        <v>137682.80000000002</v>
      </c>
      <c r="L17" s="15">
        <f t="shared" si="5"/>
        <v>8719.910666666667</v>
      </c>
      <c r="M17" s="15">
        <f t="shared" si="6"/>
        <v>6975928.533333333</v>
      </c>
      <c r="N17" s="23">
        <f t="shared" si="7"/>
        <v>209</v>
      </c>
      <c r="O17" s="24">
        <f t="shared" si="8"/>
        <v>194</v>
      </c>
      <c r="P17" s="23">
        <f t="shared" si="9"/>
        <v>178</v>
      </c>
      <c r="Q17" s="24">
        <v>16</v>
      </c>
      <c r="R17" s="15"/>
    </row>
    <row r="18" spans="1:18" s="5" customFormat="1" ht="13.5" hidden="1">
      <c r="A18" s="12">
        <v>440115000</v>
      </c>
      <c r="B18" s="39" t="s">
        <v>32</v>
      </c>
      <c r="C18" s="14">
        <v>22205</v>
      </c>
      <c r="D18" s="14">
        <v>50175</v>
      </c>
      <c r="E18" s="14">
        <v>8008</v>
      </c>
      <c r="F18" s="14">
        <v>19230</v>
      </c>
      <c r="G18" s="15">
        <v>4</v>
      </c>
      <c r="H18" s="15">
        <v>0.3</v>
      </c>
      <c r="I18" s="15">
        <f t="shared" si="2"/>
        <v>319310.60000000003</v>
      </c>
      <c r="J18" s="15">
        <f t="shared" si="3"/>
        <v>191586.36000000002</v>
      </c>
      <c r="K18" s="15">
        <f t="shared" si="4"/>
        <v>127724.24000000002</v>
      </c>
      <c r="L18" s="15">
        <f t="shared" si="5"/>
        <v>8089.201866666667</v>
      </c>
      <c r="M18" s="15">
        <f t="shared" si="6"/>
        <v>6471361.493333334</v>
      </c>
      <c r="N18" s="23">
        <f t="shared" si="7"/>
        <v>194</v>
      </c>
      <c r="O18" s="24">
        <f t="shared" si="8"/>
        <v>180</v>
      </c>
      <c r="P18" s="23">
        <f t="shared" si="9"/>
        <v>165</v>
      </c>
      <c r="Q18" s="24">
        <v>15</v>
      </c>
      <c r="R18" s="15"/>
    </row>
    <row r="19" spans="1:18" s="5" customFormat="1" ht="13.5" hidden="1">
      <c r="A19" s="12">
        <v>440117000</v>
      </c>
      <c r="B19" s="39" t="s">
        <v>33</v>
      </c>
      <c r="C19" s="14">
        <v>39461</v>
      </c>
      <c r="D19" s="14">
        <v>62249</v>
      </c>
      <c r="E19" s="14">
        <v>11188</v>
      </c>
      <c r="F19" s="14">
        <v>21336</v>
      </c>
      <c r="G19" s="15">
        <v>4</v>
      </c>
      <c r="H19" s="15">
        <v>0.3</v>
      </c>
      <c r="I19" s="15">
        <f t="shared" si="2"/>
        <v>528805.4</v>
      </c>
      <c r="J19" s="15">
        <f t="shared" si="3"/>
        <v>317283.24</v>
      </c>
      <c r="K19" s="15">
        <f t="shared" si="4"/>
        <v>211522.16000000003</v>
      </c>
      <c r="L19" s="15">
        <f t="shared" si="5"/>
        <v>13396.403466666667</v>
      </c>
      <c r="M19" s="15">
        <f t="shared" si="6"/>
        <v>10717122.773333333</v>
      </c>
      <c r="N19" s="23">
        <f t="shared" si="7"/>
        <v>322</v>
      </c>
      <c r="O19" s="24">
        <f t="shared" si="8"/>
        <v>299</v>
      </c>
      <c r="P19" s="23">
        <f t="shared" si="9"/>
        <v>274</v>
      </c>
      <c r="Q19" s="24">
        <v>25</v>
      </c>
      <c r="R19" s="15"/>
    </row>
    <row r="20" spans="1:18" s="5" customFormat="1" ht="13.5" hidden="1">
      <c r="A20" s="12">
        <v>440118000</v>
      </c>
      <c r="B20" s="39" t="s">
        <v>34</v>
      </c>
      <c r="C20" s="14">
        <v>49502</v>
      </c>
      <c r="D20" s="14">
        <v>89546</v>
      </c>
      <c r="E20" s="14">
        <v>16682</v>
      </c>
      <c r="F20" s="14">
        <v>29014</v>
      </c>
      <c r="G20" s="15">
        <v>4</v>
      </c>
      <c r="H20" s="15">
        <v>0.3</v>
      </c>
      <c r="I20" s="15">
        <f t="shared" si="2"/>
        <v>696981</v>
      </c>
      <c r="J20" s="15">
        <f t="shared" si="3"/>
        <v>418188.6</v>
      </c>
      <c r="K20" s="15">
        <f t="shared" si="4"/>
        <v>278792.4</v>
      </c>
      <c r="L20" s="15">
        <f t="shared" si="5"/>
        <v>17656.852</v>
      </c>
      <c r="M20" s="15">
        <f t="shared" si="6"/>
        <v>14125481.6</v>
      </c>
      <c r="N20" s="23">
        <f t="shared" si="7"/>
        <v>424</v>
      </c>
      <c r="O20" s="24">
        <f t="shared" si="8"/>
        <v>394</v>
      </c>
      <c r="P20" s="23">
        <f t="shared" si="9"/>
        <v>361</v>
      </c>
      <c r="Q20" s="24">
        <v>33</v>
      </c>
      <c r="R20" s="15"/>
    </row>
    <row r="21" spans="1:18" s="4" customFormat="1" ht="13.5" hidden="1">
      <c r="A21" s="11"/>
      <c r="B21" s="11" t="s">
        <v>35</v>
      </c>
      <c r="C21" s="11">
        <v>167673</v>
      </c>
      <c r="D21" s="11">
        <v>264195</v>
      </c>
      <c r="E21" s="11">
        <v>66853</v>
      </c>
      <c r="F21" s="11">
        <v>100501</v>
      </c>
      <c r="G21" s="11"/>
      <c r="H21" s="11"/>
      <c r="I21" s="11">
        <f aca="true" t="shared" si="10" ref="I21:P21">SUM(I22:I32)</f>
        <v>3865473.7</v>
      </c>
      <c r="J21" s="11">
        <f t="shared" si="10"/>
        <v>2319284.2199999997</v>
      </c>
      <c r="K21" s="11">
        <f t="shared" si="10"/>
        <v>1546189.4800000004</v>
      </c>
      <c r="L21" s="11">
        <f t="shared" si="10"/>
        <v>97925.33373333333</v>
      </c>
      <c r="M21" s="11">
        <f t="shared" si="10"/>
        <v>78340266.98666668</v>
      </c>
      <c r="N21" s="22">
        <f t="shared" si="10"/>
        <v>4071</v>
      </c>
      <c r="O21" s="22">
        <f t="shared" si="10"/>
        <v>3782</v>
      </c>
      <c r="P21" s="22">
        <f t="shared" si="10"/>
        <v>3464</v>
      </c>
      <c r="Q21" s="22">
        <v>318</v>
      </c>
      <c r="R21" s="30"/>
    </row>
    <row r="22" spans="1:18" s="5" customFormat="1" ht="13.5" hidden="1">
      <c r="A22" s="12">
        <v>440201000</v>
      </c>
      <c r="B22" s="39" t="s">
        <v>23</v>
      </c>
      <c r="C22" s="14">
        <v>0</v>
      </c>
      <c r="D22" s="14">
        <v>0</v>
      </c>
      <c r="E22" s="14">
        <v>0</v>
      </c>
      <c r="F22" s="14">
        <v>4047</v>
      </c>
      <c r="G22" s="15">
        <v>2</v>
      </c>
      <c r="H22" s="16">
        <v>0.5</v>
      </c>
      <c r="I22" s="15">
        <f aca="true" t="shared" si="11" ref="I22:I32">D22*9.8+F22*12.7</f>
        <v>51396.899999999994</v>
      </c>
      <c r="J22" s="15">
        <f aca="true" t="shared" si="12" ref="J22:J32">I22*0.6</f>
        <v>30838.139999999996</v>
      </c>
      <c r="K22" s="15">
        <f aca="true" t="shared" si="13" ref="K22:K32">I22*0.4</f>
        <v>20558.76</v>
      </c>
      <c r="L22" s="15">
        <f aca="true" t="shared" si="14" ref="L22:L32">J22/50+K22/30</f>
        <v>1302.0548</v>
      </c>
      <c r="M22" s="15">
        <f aca="true" t="shared" si="15" ref="M22:M32">L22*800</f>
        <v>1041643.8399999999</v>
      </c>
      <c r="N22" s="23">
        <f>ROUND(M22*0.5/10000,0)</f>
        <v>52</v>
      </c>
      <c r="O22" s="24">
        <f aca="true" t="shared" si="16" ref="O22:O32">ROUND(83140/$N$7*N22,0)</f>
        <v>48</v>
      </c>
      <c r="P22" s="23">
        <f aca="true" t="shared" si="17" ref="P22:P32">O22-Q22</f>
        <v>44</v>
      </c>
      <c r="Q22" s="24">
        <v>4</v>
      </c>
      <c r="R22" s="15"/>
    </row>
    <row r="23" spans="1:18" s="5" customFormat="1" ht="13.5" hidden="1">
      <c r="A23" s="12">
        <v>440203000</v>
      </c>
      <c r="B23" s="39" t="s">
        <v>36</v>
      </c>
      <c r="C23" s="14">
        <v>4599</v>
      </c>
      <c r="D23" s="14">
        <v>32665</v>
      </c>
      <c r="E23" s="14">
        <v>2156</v>
      </c>
      <c r="F23" s="14">
        <v>7363</v>
      </c>
      <c r="G23" s="15">
        <v>2</v>
      </c>
      <c r="H23" s="16">
        <v>0.5</v>
      </c>
      <c r="I23" s="15">
        <f t="shared" si="11"/>
        <v>413627.1</v>
      </c>
      <c r="J23" s="15">
        <f t="shared" si="12"/>
        <v>248176.25999999998</v>
      </c>
      <c r="K23" s="15">
        <f t="shared" si="13"/>
        <v>165450.84</v>
      </c>
      <c r="L23" s="15">
        <f t="shared" si="14"/>
        <v>10478.5532</v>
      </c>
      <c r="M23" s="15">
        <f t="shared" si="15"/>
        <v>8382842.5600000005</v>
      </c>
      <c r="N23" s="23">
        <f aca="true" t="shared" si="18" ref="N23:N28">ROUND(M23*0.5/10000,0)</f>
        <v>419</v>
      </c>
      <c r="O23" s="24">
        <f t="shared" si="16"/>
        <v>389</v>
      </c>
      <c r="P23" s="23">
        <f t="shared" si="17"/>
        <v>356</v>
      </c>
      <c r="Q23" s="24">
        <v>33</v>
      </c>
      <c r="R23" s="15"/>
    </row>
    <row r="24" spans="1:18" s="5" customFormat="1" ht="13.5" hidden="1">
      <c r="A24" s="12">
        <v>440204000</v>
      </c>
      <c r="B24" s="39" t="s">
        <v>37</v>
      </c>
      <c r="C24" s="14">
        <v>5155</v>
      </c>
      <c r="D24" s="14">
        <v>27153</v>
      </c>
      <c r="E24" s="14">
        <v>1819</v>
      </c>
      <c r="F24" s="14">
        <v>7726</v>
      </c>
      <c r="G24" s="15">
        <v>2</v>
      </c>
      <c r="H24" s="16">
        <v>0.5</v>
      </c>
      <c r="I24" s="15">
        <f t="shared" si="11"/>
        <v>364219.60000000003</v>
      </c>
      <c r="J24" s="15">
        <f t="shared" si="12"/>
        <v>218531.76</v>
      </c>
      <c r="K24" s="15">
        <f t="shared" si="13"/>
        <v>145687.84000000003</v>
      </c>
      <c r="L24" s="15">
        <f t="shared" si="14"/>
        <v>9226.896533333334</v>
      </c>
      <c r="M24" s="15">
        <f t="shared" si="15"/>
        <v>7381517.2266666675</v>
      </c>
      <c r="N24" s="23">
        <f t="shared" si="18"/>
        <v>369</v>
      </c>
      <c r="O24" s="24">
        <f t="shared" si="16"/>
        <v>343</v>
      </c>
      <c r="P24" s="23">
        <f t="shared" si="17"/>
        <v>314</v>
      </c>
      <c r="Q24" s="24">
        <v>29</v>
      </c>
      <c r="R24" s="15"/>
    </row>
    <row r="25" spans="1:18" s="5" customFormat="1" ht="13.5" hidden="1">
      <c r="A25" s="12">
        <v>440221000</v>
      </c>
      <c r="B25" s="39" t="s">
        <v>38</v>
      </c>
      <c r="C25" s="14">
        <v>8234</v>
      </c>
      <c r="D25" s="14">
        <v>24994</v>
      </c>
      <c r="E25" s="14">
        <v>3637</v>
      </c>
      <c r="F25" s="14">
        <v>10762</v>
      </c>
      <c r="G25" s="15">
        <v>2</v>
      </c>
      <c r="H25" s="16">
        <v>0.5</v>
      </c>
      <c r="I25" s="15">
        <f t="shared" si="11"/>
        <v>381618.6</v>
      </c>
      <c r="J25" s="15">
        <f t="shared" si="12"/>
        <v>228971.15999999997</v>
      </c>
      <c r="K25" s="15">
        <f t="shared" si="13"/>
        <v>152647.44</v>
      </c>
      <c r="L25" s="15">
        <f t="shared" si="14"/>
        <v>9667.6712</v>
      </c>
      <c r="M25" s="15">
        <f t="shared" si="15"/>
        <v>7734136.960000001</v>
      </c>
      <c r="N25" s="23">
        <f t="shared" si="18"/>
        <v>387</v>
      </c>
      <c r="O25" s="24">
        <f t="shared" si="16"/>
        <v>360</v>
      </c>
      <c r="P25" s="23">
        <f t="shared" si="17"/>
        <v>330</v>
      </c>
      <c r="Q25" s="24">
        <v>30</v>
      </c>
      <c r="R25" s="15"/>
    </row>
    <row r="26" spans="1:18" s="5" customFormat="1" ht="13.5" hidden="1">
      <c r="A26" s="12">
        <v>440222000</v>
      </c>
      <c r="B26" s="39" t="s">
        <v>39</v>
      </c>
      <c r="C26" s="14">
        <v>18394</v>
      </c>
      <c r="D26" s="14">
        <v>18394</v>
      </c>
      <c r="E26" s="14">
        <v>7381</v>
      </c>
      <c r="F26" s="14">
        <v>7381</v>
      </c>
      <c r="G26" s="15">
        <v>2</v>
      </c>
      <c r="H26" s="16">
        <v>0.5</v>
      </c>
      <c r="I26" s="15">
        <f t="shared" si="11"/>
        <v>273999.9</v>
      </c>
      <c r="J26" s="15">
        <f t="shared" si="12"/>
        <v>164399.94</v>
      </c>
      <c r="K26" s="15">
        <f t="shared" si="13"/>
        <v>109599.96000000002</v>
      </c>
      <c r="L26" s="15">
        <f t="shared" si="14"/>
        <v>6941.330800000001</v>
      </c>
      <c r="M26" s="15">
        <f t="shared" si="15"/>
        <v>5553064.640000001</v>
      </c>
      <c r="N26" s="23">
        <f t="shared" si="18"/>
        <v>278</v>
      </c>
      <c r="O26" s="24">
        <f t="shared" si="16"/>
        <v>258</v>
      </c>
      <c r="P26" s="23">
        <f t="shared" si="17"/>
        <v>236</v>
      </c>
      <c r="Q26" s="24">
        <v>22</v>
      </c>
      <c r="R26" s="23"/>
    </row>
    <row r="27" spans="1:18" s="5" customFormat="1" ht="13.5" hidden="1">
      <c r="A27" s="12">
        <v>440224000</v>
      </c>
      <c r="B27" s="39" t="s">
        <v>40</v>
      </c>
      <c r="C27" s="14">
        <v>18255</v>
      </c>
      <c r="D27" s="14">
        <v>18255</v>
      </c>
      <c r="E27" s="14">
        <v>7566</v>
      </c>
      <c r="F27" s="14">
        <v>7566</v>
      </c>
      <c r="G27" s="15">
        <v>2</v>
      </c>
      <c r="H27" s="16">
        <v>0.5</v>
      </c>
      <c r="I27" s="15">
        <f t="shared" si="11"/>
        <v>274987.2</v>
      </c>
      <c r="J27" s="15">
        <f t="shared" si="12"/>
        <v>164992.32</v>
      </c>
      <c r="K27" s="15">
        <f t="shared" si="13"/>
        <v>109994.88</v>
      </c>
      <c r="L27" s="15">
        <f t="shared" si="14"/>
        <v>6966.3424</v>
      </c>
      <c r="M27" s="15">
        <f t="shared" si="15"/>
        <v>5573073.92</v>
      </c>
      <c r="N27" s="23">
        <f t="shared" si="18"/>
        <v>279</v>
      </c>
      <c r="O27" s="24">
        <f t="shared" si="16"/>
        <v>259</v>
      </c>
      <c r="P27" s="23">
        <f t="shared" si="17"/>
        <v>237</v>
      </c>
      <c r="Q27" s="24">
        <v>22</v>
      </c>
      <c r="R27" s="15"/>
    </row>
    <row r="28" spans="1:18" s="5" customFormat="1" ht="13.5" hidden="1">
      <c r="A28" s="12">
        <v>440229000</v>
      </c>
      <c r="B28" s="39" t="s">
        <v>41</v>
      </c>
      <c r="C28" s="14">
        <v>32867</v>
      </c>
      <c r="D28" s="14">
        <v>32867</v>
      </c>
      <c r="E28" s="14">
        <v>11411</v>
      </c>
      <c r="F28" s="14">
        <v>11411</v>
      </c>
      <c r="G28" s="15">
        <v>2</v>
      </c>
      <c r="H28" s="16">
        <v>0.5</v>
      </c>
      <c r="I28" s="15">
        <f t="shared" si="11"/>
        <v>467016.30000000005</v>
      </c>
      <c r="J28" s="15">
        <f t="shared" si="12"/>
        <v>280209.78</v>
      </c>
      <c r="K28" s="15">
        <f t="shared" si="13"/>
        <v>186806.52000000002</v>
      </c>
      <c r="L28" s="15">
        <f t="shared" si="14"/>
        <v>11831.079600000001</v>
      </c>
      <c r="M28" s="15">
        <f t="shared" si="15"/>
        <v>9464863.680000002</v>
      </c>
      <c r="N28" s="23">
        <f t="shared" si="18"/>
        <v>473</v>
      </c>
      <c r="O28" s="24">
        <f t="shared" si="16"/>
        <v>440</v>
      </c>
      <c r="P28" s="23">
        <f t="shared" si="17"/>
        <v>403</v>
      </c>
      <c r="Q28" s="24">
        <v>37</v>
      </c>
      <c r="R28" s="15"/>
    </row>
    <row r="29" spans="1:18" s="5" customFormat="1" ht="13.5" hidden="1">
      <c r="A29" s="12">
        <v>440232000</v>
      </c>
      <c r="B29" s="39" t="s">
        <v>42</v>
      </c>
      <c r="C29" s="14">
        <v>18753</v>
      </c>
      <c r="D29" s="14">
        <v>18753</v>
      </c>
      <c r="E29" s="14">
        <v>7379</v>
      </c>
      <c r="F29" s="14">
        <v>7379</v>
      </c>
      <c r="G29" s="15">
        <v>1</v>
      </c>
      <c r="H29" s="16">
        <v>0.6</v>
      </c>
      <c r="I29" s="15">
        <f t="shared" si="11"/>
        <v>277492.7</v>
      </c>
      <c r="J29" s="15">
        <f t="shared" si="12"/>
        <v>166495.62</v>
      </c>
      <c r="K29" s="15">
        <f t="shared" si="13"/>
        <v>110997.08000000002</v>
      </c>
      <c r="L29" s="15">
        <f t="shared" si="14"/>
        <v>7029.815066666667</v>
      </c>
      <c r="M29" s="15">
        <f t="shared" si="15"/>
        <v>5623852.053333334</v>
      </c>
      <c r="N29" s="23">
        <f>ROUND(M29*0.6/10000,0)</f>
        <v>337</v>
      </c>
      <c r="O29" s="24">
        <f t="shared" si="16"/>
        <v>313</v>
      </c>
      <c r="P29" s="23">
        <f t="shared" si="17"/>
        <v>287</v>
      </c>
      <c r="Q29" s="24">
        <v>26</v>
      </c>
      <c r="R29" s="15"/>
    </row>
    <row r="30" spans="1:18" s="5" customFormat="1" ht="13.5" hidden="1">
      <c r="A30" s="12">
        <v>440233000</v>
      </c>
      <c r="B30" s="39" t="s">
        <v>43</v>
      </c>
      <c r="C30" s="14">
        <v>18813</v>
      </c>
      <c r="D30" s="14">
        <v>18813</v>
      </c>
      <c r="E30" s="14">
        <v>7730</v>
      </c>
      <c r="F30" s="14">
        <v>7730</v>
      </c>
      <c r="G30" s="15">
        <v>2</v>
      </c>
      <c r="H30" s="16">
        <v>0.5</v>
      </c>
      <c r="I30" s="15">
        <f t="shared" si="11"/>
        <v>282538.4</v>
      </c>
      <c r="J30" s="15">
        <f t="shared" si="12"/>
        <v>169523.04</v>
      </c>
      <c r="K30" s="15">
        <f t="shared" si="13"/>
        <v>113015.36000000002</v>
      </c>
      <c r="L30" s="15">
        <f t="shared" si="14"/>
        <v>7157.639466666667</v>
      </c>
      <c r="M30" s="15">
        <f t="shared" si="15"/>
        <v>5726111.573333334</v>
      </c>
      <c r="N30" s="23">
        <f>ROUND(M30*0.5/10000,0)</f>
        <v>286</v>
      </c>
      <c r="O30" s="24">
        <f t="shared" si="16"/>
        <v>266</v>
      </c>
      <c r="P30" s="23">
        <f t="shared" si="17"/>
        <v>244</v>
      </c>
      <c r="Q30" s="24">
        <v>22</v>
      </c>
      <c r="R30" s="15"/>
    </row>
    <row r="31" spans="1:18" s="5" customFormat="1" ht="13.5" hidden="1">
      <c r="A31" s="12">
        <v>440281000</v>
      </c>
      <c r="B31" s="39" t="s">
        <v>44</v>
      </c>
      <c r="C31" s="14">
        <v>25035</v>
      </c>
      <c r="D31" s="14">
        <v>40790</v>
      </c>
      <c r="E31" s="14">
        <v>11328</v>
      </c>
      <c r="F31" s="14">
        <v>15473</v>
      </c>
      <c r="G31" s="15">
        <v>2</v>
      </c>
      <c r="H31" s="16">
        <v>0.5</v>
      </c>
      <c r="I31" s="15">
        <f t="shared" si="11"/>
        <v>596249.1</v>
      </c>
      <c r="J31" s="15">
        <f t="shared" si="12"/>
        <v>357749.45999999996</v>
      </c>
      <c r="K31" s="15">
        <f t="shared" si="13"/>
        <v>238499.64</v>
      </c>
      <c r="L31" s="15">
        <f t="shared" si="14"/>
        <v>15104.9772</v>
      </c>
      <c r="M31" s="15">
        <f t="shared" si="15"/>
        <v>12083981.76</v>
      </c>
      <c r="N31" s="23">
        <f>ROUND(M31*0.5/10000,0)</f>
        <v>604</v>
      </c>
      <c r="O31" s="24">
        <f t="shared" si="16"/>
        <v>561</v>
      </c>
      <c r="P31" s="23">
        <f t="shared" si="17"/>
        <v>514</v>
      </c>
      <c r="Q31" s="24">
        <v>47</v>
      </c>
      <c r="R31" s="15"/>
    </row>
    <row r="32" spans="1:18" s="5" customFormat="1" ht="13.5" hidden="1">
      <c r="A32" s="12">
        <v>440282000</v>
      </c>
      <c r="B32" s="39" t="s">
        <v>45</v>
      </c>
      <c r="C32" s="14">
        <v>17568</v>
      </c>
      <c r="D32" s="14">
        <v>31511</v>
      </c>
      <c r="E32" s="14">
        <v>6446</v>
      </c>
      <c r="F32" s="14">
        <v>13663</v>
      </c>
      <c r="G32" s="15">
        <v>1</v>
      </c>
      <c r="H32" s="16">
        <v>0.6</v>
      </c>
      <c r="I32" s="15">
        <f t="shared" si="11"/>
        <v>482327.9</v>
      </c>
      <c r="J32" s="15">
        <f t="shared" si="12"/>
        <v>289396.74</v>
      </c>
      <c r="K32" s="15">
        <f t="shared" si="13"/>
        <v>192931.16000000003</v>
      </c>
      <c r="L32" s="15">
        <f t="shared" si="14"/>
        <v>12218.973466666668</v>
      </c>
      <c r="M32" s="15">
        <f t="shared" si="15"/>
        <v>9775178.773333335</v>
      </c>
      <c r="N32" s="23">
        <f>ROUND(M32*0.6/10000,0)</f>
        <v>587</v>
      </c>
      <c r="O32" s="24">
        <f t="shared" si="16"/>
        <v>545</v>
      </c>
      <c r="P32" s="23">
        <f t="shared" si="17"/>
        <v>499</v>
      </c>
      <c r="Q32" s="24">
        <v>46</v>
      </c>
      <c r="R32" s="15"/>
    </row>
    <row r="33" spans="1:18" s="4" customFormat="1" ht="13.5" hidden="1">
      <c r="A33" s="11"/>
      <c r="B33" s="11" t="s">
        <v>46</v>
      </c>
      <c r="C33" s="11">
        <v>32154</v>
      </c>
      <c r="D33" s="11">
        <v>151592</v>
      </c>
      <c r="E33" s="11">
        <v>11353</v>
      </c>
      <c r="F33" s="11">
        <v>64789</v>
      </c>
      <c r="G33" s="11"/>
      <c r="H33" s="11"/>
      <c r="I33" s="11">
        <f aca="true" t="shared" si="19" ref="I33:P33">SUM(I34:I38)</f>
        <v>459292.30000000005</v>
      </c>
      <c r="J33" s="11">
        <f t="shared" si="19"/>
        <v>275575.38</v>
      </c>
      <c r="K33" s="11">
        <f t="shared" si="19"/>
        <v>183716.92000000004</v>
      </c>
      <c r="L33" s="11">
        <f t="shared" si="19"/>
        <v>11635.404933333335</v>
      </c>
      <c r="M33" s="11">
        <f t="shared" si="19"/>
        <v>9308323.946666667</v>
      </c>
      <c r="N33" s="22">
        <f t="shared" si="19"/>
        <v>280</v>
      </c>
      <c r="O33" s="22">
        <f t="shared" si="19"/>
        <v>260</v>
      </c>
      <c r="P33" s="22">
        <f t="shared" si="19"/>
        <v>238</v>
      </c>
      <c r="Q33" s="22">
        <v>22</v>
      </c>
      <c r="R33" s="30"/>
    </row>
    <row r="34" spans="1:18" s="5" customFormat="1" ht="13.5" hidden="1">
      <c r="A34" s="12">
        <v>440401000</v>
      </c>
      <c r="B34" s="39" t="s">
        <v>23</v>
      </c>
      <c r="C34" s="14">
        <v>0</v>
      </c>
      <c r="D34" s="14">
        <v>147</v>
      </c>
      <c r="E34" s="14">
        <v>0</v>
      </c>
      <c r="F34" s="14">
        <v>1374</v>
      </c>
      <c r="G34" s="15">
        <v>4</v>
      </c>
      <c r="H34" s="15">
        <v>0.3</v>
      </c>
      <c r="I34" s="15">
        <f>C34*9.8+E34*12.7</f>
        <v>0</v>
      </c>
      <c r="J34" s="15">
        <f>I34*0.6</f>
        <v>0</v>
      </c>
      <c r="K34" s="15">
        <f>I34*0.4</f>
        <v>0</v>
      </c>
      <c r="L34" s="15">
        <f>J34/50+K34/30</f>
        <v>0</v>
      </c>
      <c r="M34" s="15">
        <f>L34*800</f>
        <v>0</v>
      </c>
      <c r="N34" s="23">
        <f>ROUND(M34*0.3/10000,0)</f>
        <v>0</v>
      </c>
      <c r="O34" s="24">
        <f>ROUND(83140/$N$7*N34,0)</f>
        <v>0</v>
      </c>
      <c r="P34" s="23">
        <f>O34-Q34</f>
        <v>0</v>
      </c>
      <c r="Q34" s="24">
        <v>0</v>
      </c>
      <c r="R34" s="15"/>
    </row>
    <row r="35" spans="1:18" s="5" customFormat="1" ht="13.5" hidden="1">
      <c r="A35" s="12">
        <v>440402000</v>
      </c>
      <c r="B35" s="39" t="s">
        <v>47</v>
      </c>
      <c r="C35" s="14">
        <v>269</v>
      </c>
      <c r="D35" s="14">
        <v>79886</v>
      </c>
      <c r="E35" s="14">
        <v>0</v>
      </c>
      <c r="F35" s="14">
        <v>35128</v>
      </c>
      <c r="G35" s="15">
        <v>4</v>
      </c>
      <c r="H35" s="15">
        <v>0.3</v>
      </c>
      <c r="I35" s="15">
        <f>C35*9.8+E35*12.7</f>
        <v>2636.2000000000003</v>
      </c>
      <c r="J35" s="15">
        <f>I35*0.6</f>
        <v>1581.72</v>
      </c>
      <c r="K35" s="15">
        <f>I35*0.4</f>
        <v>1054.4800000000002</v>
      </c>
      <c r="L35" s="15">
        <f>J35/50+K35/30</f>
        <v>66.78373333333334</v>
      </c>
      <c r="M35" s="15">
        <f>L35*800</f>
        <v>53426.98666666668</v>
      </c>
      <c r="N35" s="23">
        <f>ROUND(M35*0.3/10000,0)</f>
        <v>2</v>
      </c>
      <c r="O35" s="24">
        <f>ROUND(83140/$N$7*N35,0)</f>
        <v>2</v>
      </c>
      <c r="P35" s="23">
        <f>O35-Q35</f>
        <v>2</v>
      </c>
      <c r="Q35" s="24">
        <v>0</v>
      </c>
      <c r="R35" s="31" t="s">
        <v>48</v>
      </c>
    </row>
    <row r="36" spans="1:18" s="5" customFormat="1" ht="13.5" hidden="1">
      <c r="A36" s="12">
        <v>440403000</v>
      </c>
      <c r="B36" s="39" t="s">
        <v>49</v>
      </c>
      <c r="C36" s="14">
        <v>23710</v>
      </c>
      <c r="D36" s="14">
        <v>40159</v>
      </c>
      <c r="E36" s="14">
        <v>8478</v>
      </c>
      <c r="F36" s="14">
        <v>16533</v>
      </c>
      <c r="G36" s="15">
        <v>4</v>
      </c>
      <c r="H36" s="15">
        <v>0.3</v>
      </c>
      <c r="I36" s="15">
        <f>C36*9.8+E36*12.7</f>
        <v>340028.60000000003</v>
      </c>
      <c r="J36" s="15">
        <f>I36*0.6</f>
        <v>204017.16</v>
      </c>
      <c r="K36" s="15">
        <f>I36*0.4</f>
        <v>136011.44000000003</v>
      </c>
      <c r="L36" s="15">
        <f>J36/50+K36/30</f>
        <v>8614.057866666668</v>
      </c>
      <c r="M36" s="15">
        <f>L36*800</f>
        <v>6891246.293333334</v>
      </c>
      <c r="N36" s="23">
        <f>ROUND(M36*0.3/10000,0)</f>
        <v>207</v>
      </c>
      <c r="O36" s="24">
        <f>ROUND(83140/$N$7*N36,0)</f>
        <v>192</v>
      </c>
      <c r="P36" s="23">
        <f>O36-Q36</f>
        <v>176</v>
      </c>
      <c r="Q36" s="24">
        <v>16</v>
      </c>
      <c r="R36" s="31"/>
    </row>
    <row r="37" spans="1:18" s="5" customFormat="1" ht="13.5" hidden="1">
      <c r="A37" s="12">
        <v>440404000</v>
      </c>
      <c r="B37" s="39" t="s">
        <v>50</v>
      </c>
      <c r="C37" s="14">
        <v>6218</v>
      </c>
      <c r="D37" s="14">
        <v>29443</v>
      </c>
      <c r="E37" s="14">
        <v>1926</v>
      </c>
      <c r="F37" s="14">
        <v>10805</v>
      </c>
      <c r="G37" s="15">
        <v>4</v>
      </c>
      <c r="H37" s="15">
        <v>0.3</v>
      </c>
      <c r="I37" s="15">
        <f>C37*9.8+E37*12.7</f>
        <v>85396.6</v>
      </c>
      <c r="J37" s="15">
        <f>I37*0.6</f>
        <v>51237.96</v>
      </c>
      <c r="K37" s="15">
        <f>I37*0.4</f>
        <v>34158.64000000001</v>
      </c>
      <c r="L37" s="15">
        <f>J37/50+K37/30</f>
        <v>2163.3805333333335</v>
      </c>
      <c r="M37" s="15">
        <f>L37*800</f>
        <v>1730704.4266666668</v>
      </c>
      <c r="N37" s="23">
        <f>ROUND(M37*0.3/10000,0)</f>
        <v>52</v>
      </c>
      <c r="O37" s="24">
        <f>ROUND(83140/$N$7*N37,0)</f>
        <v>48</v>
      </c>
      <c r="P37" s="23">
        <f>O37-Q37</f>
        <v>44</v>
      </c>
      <c r="Q37" s="24">
        <v>4</v>
      </c>
      <c r="R37" s="31" t="s">
        <v>51</v>
      </c>
    </row>
    <row r="38" spans="1:18" s="5" customFormat="1" ht="13.5" hidden="1">
      <c r="A38" s="17">
        <v>440407000</v>
      </c>
      <c r="B38" s="18" t="s">
        <v>52</v>
      </c>
      <c r="C38" s="14">
        <v>1957</v>
      </c>
      <c r="D38" s="14">
        <v>1957</v>
      </c>
      <c r="E38" s="14">
        <v>949</v>
      </c>
      <c r="F38" s="14">
        <v>949</v>
      </c>
      <c r="G38" s="15">
        <v>4</v>
      </c>
      <c r="H38" s="15">
        <v>0.3</v>
      </c>
      <c r="I38" s="15">
        <f>C38*9.8+E38*12.7</f>
        <v>31230.9</v>
      </c>
      <c r="J38" s="15">
        <f>I38*0.6</f>
        <v>18738.54</v>
      </c>
      <c r="K38" s="15">
        <f>I38*0.4</f>
        <v>12492.36</v>
      </c>
      <c r="L38" s="15">
        <f>J38/50+K38/30</f>
        <v>791.1828</v>
      </c>
      <c r="M38" s="15">
        <f>L38*800</f>
        <v>632946.24</v>
      </c>
      <c r="N38" s="23">
        <f>ROUND(M38*0.3/10000,0)</f>
        <v>19</v>
      </c>
      <c r="O38" s="24">
        <f>ROUND(83140/$N$7*N38,0)</f>
        <v>18</v>
      </c>
      <c r="P38" s="23">
        <f>O38-Q38</f>
        <v>16</v>
      </c>
      <c r="Q38" s="24">
        <v>2</v>
      </c>
      <c r="R38" s="31"/>
    </row>
    <row r="39" spans="1:18" s="4" customFormat="1" ht="13.5" hidden="1">
      <c r="A39" s="11"/>
      <c r="B39" s="11" t="s">
        <v>53</v>
      </c>
      <c r="C39" s="19">
        <v>256903</v>
      </c>
      <c r="D39" s="19">
        <v>495777</v>
      </c>
      <c r="E39" s="19">
        <v>79139</v>
      </c>
      <c r="F39" s="19">
        <v>161604</v>
      </c>
      <c r="G39" s="11"/>
      <c r="H39" s="11"/>
      <c r="I39" s="11">
        <f aca="true" t="shared" si="20" ref="I39:P39">SUM(I40:I47)</f>
        <v>6910985.399999999</v>
      </c>
      <c r="J39" s="11">
        <f t="shared" si="20"/>
        <v>4146591.2399999998</v>
      </c>
      <c r="K39" s="11">
        <f t="shared" si="20"/>
        <v>2764394.16</v>
      </c>
      <c r="L39" s="11">
        <f t="shared" si="20"/>
        <v>175078.2968</v>
      </c>
      <c r="M39" s="11">
        <f t="shared" si="20"/>
        <v>140062637.44</v>
      </c>
      <c r="N39" s="22">
        <f t="shared" si="20"/>
        <v>7783</v>
      </c>
      <c r="O39" s="22">
        <f t="shared" si="20"/>
        <v>7234</v>
      </c>
      <c r="P39" s="22">
        <f t="shared" si="20"/>
        <v>6626</v>
      </c>
      <c r="Q39" s="22">
        <v>608</v>
      </c>
      <c r="R39" s="30"/>
    </row>
    <row r="40" spans="1:18" s="5" customFormat="1" ht="13.5" hidden="1">
      <c r="A40" s="12">
        <v>440501000</v>
      </c>
      <c r="B40" s="39" t="s">
        <v>23</v>
      </c>
      <c r="C40" s="14">
        <v>0</v>
      </c>
      <c r="D40" s="14">
        <v>1460</v>
      </c>
      <c r="E40" s="14">
        <v>0</v>
      </c>
      <c r="F40" s="14">
        <v>2271</v>
      </c>
      <c r="G40" s="15">
        <v>2</v>
      </c>
      <c r="H40" s="16">
        <v>0.5</v>
      </c>
      <c r="I40" s="15">
        <f aca="true" t="shared" si="21" ref="I40:I47">D40*9.8+F40*12.7</f>
        <v>43149.7</v>
      </c>
      <c r="J40" s="15">
        <f aca="true" t="shared" si="22" ref="J40:J47">I40*0.6</f>
        <v>25889.819999999996</v>
      </c>
      <c r="K40" s="15">
        <f aca="true" t="shared" si="23" ref="K40:K47">I40*0.4</f>
        <v>17259.88</v>
      </c>
      <c r="L40" s="15">
        <f aca="true" t="shared" si="24" ref="L40:L47">J40/50+K40/30</f>
        <v>1093.1257333333333</v>
      </c>
      <c r="M40" s="15">
        <f aca="true" t="shared" si="25" ref="M40:M47">L40*800</f>
        <v>874500.5866666667</v>
      </c>
      <c r="N40" s="23">
        <f>ROUND(M40*0.5/10000,0)</f>
        <v>44</v>
      </c>
      <c r="O40" s="24">
        <f aca="true" t="shared" si="26" ref="O40:O47">ROUND(83140/$N$7*N40,0)</f>
        <v>41</v>
      </c>
      <c r="P40" s="23">
        <f aca="true" t="shared" si="27" ref="P40:P47">O40-Q40</f>
        <v>38</v>
      </c>
      <c r="Q40" s="24">
        <v>3</v>
      </c>
      <c r="R40" s="15"/>
    </row>
    <row r="41" spans="1:18" s="5" customFormat="1" ht="13.5" hidden="1">
      <c r="A41" s="12">
        <v>440507000</v>
      </c>
      <c r="B41" s="39" t="s">
        <v>54</v>
      </c>
      <c r="C41" s="14">
        <v>156</v>
      </c>
      <c r="D41" s="14">
        <v>53181</v>
      </c>
      <c r="E41" s="14">
        <v>0</v>
      </c>
      <c r="F41" s="14">
        <v>16534</v>
      </c>
      <c r="G41" s="15">
        <v>2</v>
      </c>
      <c r="H41" s="16">
        <v>0.5</v>
      </c>
      <c r="I41" s="15">
        <f t="shared" si="21"/>
        <v>731155.6000000001</v>
      </c>
      <c r="J41" s="15">
        <f t="shared" si="22"/>
        <v>438693.36000000004</v>
      </c>
      <c r="K41" s="15">
        <f t="shared" si="23"/>
        <v>292462.24000000005</v>
      </c>
      <c r="L41" s="15">
        <f t="shared" si="24"/>
        <v>18522.608533333336</v>
      </c>
      <c r="M41" s="15">
        <f t="shared" si="25"/>
        <v>14818086.826666668</v>
      </c>
      <c r="N41" s="23">
        <f>ROUND(M41*0.5/10000,0)</f>
        <v>741</v>
      </c>
      <c r="O41" s="24">
        <f t="shared" si="26"/>
        <v>689</v>
      </c>
      <c r="P41" s="23">
        <f t="shared" si="27"/>
        <v>631</v>
      </c>
      <c r="Q41" s="24">
        <v>58</v>
      </c>
      <c r="R41" s="15"/>
    </row>
    <row r="42" spans="1:18" s="5" customFormat="1" ht="13.5" hidden="1">
      <c r="A42" s="12">
        <v>440511000</v>
      </c>
      <c r="B42" s="39" t="s">
        <v>55</v>
      </c>
      <c r="C42" s="14">
        <v>873</v>
      </c>
      <c r="D42" s="14">
        <v>63782</v>
      </c>
      <c r="E42" s="14">
        <v>0</v>
      </c>
      <c r="F42" s="14">
        <v>21475</v>
      </c>
      <c r="G42" s="15">
        <v>2</v>
      </c>
      <c r="H42" s="16">
        <v>0.5</v>
      </c>
      <c r="I42" s="15">
        <f t="shared" si="21"/>
        <v>897796.1000000001</v>
      </c>
      <c r="J42" s="15">
        <f t="shared" si="22"/>
        <v>538677.66</v>
      </c>
      <c r="K42" s="15">
        <f t="shared" si="23"/>
        <v>359118.44000000006</v>
      </c>
      <c r="L42" s="15">
        <f t="shared" si="24"/>
        <v>22744.16786666667</v>
      </c>
      <c r="M42" s="15">
        <f t="shared" si="25"/>
        <v>18195334.293333337</v>
      </c>
      <c r="N42" s="23">
        <f>ROUND(M42*0.5/10000,0)</f>
        <v>910</v>
      </c>
      <c r="O42" s="24">
        <f t="shared" si="26"/>
        <v>846</v>
      </c>
      <c r="P42" s="23">
        <f t="shared" si="27"/>
        <v>775</v>
      </c>
      <c r="Q42" s="24">
        <v>71</v>
      </c>
      <c r="R42" s="15"/>
    </row>
    <row r="43" spans="1:18" s="5" customFormat="1" ht="13.5" hidden="1">
      <c r="A43" s="12">
        <v>440512000</v>
      </c>
      <c r="B43" s="39" t="s">
        <v>56</v>
      </c>
      <c r="C43" s="20">
        <v>5820</v>
      </c>
      <c r="D43" s="20">
        <v>24310</v>
      </c>
      <c r="E43" s="20">
        <v>2835</v>
      </c>
      <c r="F43" s="20">
        <v>9890</v>
      </c>
      <c r="G43" s="15">
        <v>2</v>
      </c>
      <c r="H43" s="16">
        <v>0.5</v>
      </c>
      <c r="I43" s="15">
        <f t="shared" si="21"/>
        <v>363841</v>
      </c>
      <c r="J43" s="15">
        <f t="shared" si="22"/>
        <v>218304.6</v>
      </c>
      <c r="K43" s="15">
        <f t="shared" si="23"/>
        <v>145536.4</v>
      </c>
      <c r="L43" s="15">
        <f t="shared" si="24"/>
        <v>9217.305333333334</v>
      </c>
      <c r="M43" s="15">
        <f t="shared" si="25"/>
        <v>7373844.266666667</v>
      </c>
      <c r="N43" s="23">
        <f>ROUND(M43*0.5/10000,0)</f>
        <v>369</v>
      </c>
      <c r="O43" s="24">
        <f t="shared" si="26"/>
        <v>343</v>
      </c>
      <c r="P43" s="23">
        <f t="shared" si="27"/>
        <v>314</v>
      </c>
      <c r="Q43" s="24">
        <v>29</v>
      </c>
      <c r="R43" s="15"/>
    </row>
    <row r="44" spans="1:18" s="5" customFormat="1" ht="13.5" hidden="1">
      <c r="A44" s="12">
        <v>440513000</v>
      </c>
      <c r="B44" s="39" t="s">
        <v>57</v>
      </c>
      <c r="C44" s="20">
        <v>119956</v>
      </c>
      <c r="D44" s="20">
        <v>151972</v>
      </c>
      <c r="E44" s="20">
        <v>37144</v>
      </c>
      <c r="F44" s="20">
        <v>45899</v>
      </c>
      <c r="G44" s="15">
        <v>1</v>
      </c>
      <c r="H44" s="16">
        <v>0.6</v>
      </c>
      <c r="I44" s="15">
        <f t="shared" si="21"/>
        <v>2072242.9</v>
      </c>
      <c r="J44" s="15">
        <f t="shared" si="22"/>
        <v>1243345.74</v>
      </c>
      <c r="K44" s="15">
        <f t="shared" si="23"/>
        <v>828897.16</v>
      </c>
      <c r="L44" s="15">
        <f t="shared" si="24"/>
        <v>52496.820133333335</v>
      </c>
      <c r="M44" s="15">
        <f t="shared" si="25"/>
        <v>41997456.10666667</v>
      </c>
      <c r="N44" s="23">
        <f>ROUND(M44*0.6/10000,0)</f>
        <v>2520</v>
      </c>
      <c r="O44" s="24">
        <f t="shared" si="26"/>
        <v>2342</v>
      </c>
      <c r="P44" s="23">
        <f t="shared" si="27"/>
        <v>2145</v>
      </c>
      <c r="Q44" s="24">
        <v>197</v>
      </c>
      <c r="R44" s="15"/>
    </row>
    <row r="45" spans="1:18" s="5" customFormat="1" ht="13.5" hidden="1">
      <c r="A45" s="12">
        <v>440514000</v>
      </c>
      <c r="B45" s="39" t="s">
        <v>58</v>
      </c>
      <c r="C45" s="20">
        <v>79807</v>
      </c>
      <c r="D45" s="20">
        <v>127955</v>
      </c>
      <c r="E45" s="20">
        <v>24218</v>
      </c>
      <c r="F45" s="20">
        <v>40457</v>
      </c>
      <c r="G45" s="15">
        <v>1</v>
      </c>
      <c r="H45" s="16">
        <v>0.6</v>
      </c>
      <c r="I45" s="15">
        <f t="shared" si="21"/>
        <v>1767762.9</v>
      </c>
      <c r="J45" s="15">
        <f t="shared" si="22"/>
        <v>1060657.74</v>
      </c>
      <c r="K45" s="15">
        <f t="shared" si="23"/>
        <v>707105.16</v>
      </c>
      <c r="L45" s="15">
        <f t="shared" si="24"/>
        <v>44783.3268</v>
      </c>
      <c r="M45" s="15">
        <f t="shared" si="25"/>
        <v>35826661.440000005</v>
      </c>
      <c r="N45" s="23">
        <f>ROUND(M45*0.6/10000,0)</f>
        <v>2150</v>
      </c>
      <c r="O45" s="24">
        <f t="shared" si="26"/>
        <v>1998</v>
      </c>
      <c r="P45" s="23">
        <f t="shared" si="27"/>
        <v>1830</v>
      </c>
      <c r="Q45" s="24">
        <v>168</v>
      </c>
      <c r="R45" s="15"/>
    </row>
    <row r="46" spans="1:18" s="5" customFormat="1" ht="13.5" hidden="1">
      <c r="A46" s="12">
        <v>440515000</v>
      </c>
      <c r="B46" s="39" t="s">
        <v>59</v>
      </c>
      <c r="C46" s="20">
        <v>46067</v>
      </c>
      <c r="D46" s="20">
        <v>68893</v>
      </c>
      <c r="E46" s="20">
        <v>13731</v>
      </c>
      <c r="F46" s="20">
        <v>23867</v>
      </c>
      <c r="G46" s="15">
        <v>2</v>
      </c>
      <c r="H46" s="16">
        <v>0.5</v>
      </c>
      <c r="I46" s="15">
        <f t="shared" si="21"/>
        <v>978262.3</v>
      </c>
      <c r="J46" s="15">
        <f t="shared" si="22"/>
        <v>586957.38</v>
      </c>
      <c r="K46" s="15">
        <f t="shared" si="23"/>
        <v>391304.92000000004</v>
      </c>
      <c r="L46" s="15">
        <f t="shared" si="24"/>
        <v>24782.644933333337</v>
      </c>
      <c r="M46" s="15">
        <f t="shared" si="25"/>
        <v>19826115.94666667</v>
      </c>
      <c r="N46" s="23">
        <f>ROUND(M46*0.5/10000,0)</f>
        <v>991</v>
      </c>
      <c r="O46" s="24">
        <f t="shared" si="26"/>
        <v>921</v>
      </c>
      <c r="P46" s="23">
        <f t="shared" si="27"/>
        <v>844</v>
      </c>
      <c r="Q46" s="24">
        <v>77</v>
      </c>
      <c r="R46" s="15"/>
    </row>
    <row r="47" spans="1:18" s="5" customFormat="1" ht="13.5" hidden="1">
      <c r="A47" s="12">
        <v>440523000</v>
      </c>
      <c r="B47" s="39" t="s">
        <v>60</v>
      </c>
      <c r="C47" s="20">
        <v>4224</v>
      </c>
      <c r="D47" s="20">
        <v>4224</v>
      </c>
      <c r="E47" s="20">
        <v>1211</v>
      </c>
      <c r="F47" s="20">
        <v>1211</v>
      </c>
      <c r="G47" s="15">
        <v>2</v>
      </c>
      <c r="H47" s="16">
        <v>0.5</v>
      </c>
      <c r="I47" s="15">
        <f t="shared" si="21"/>
        <v>56774.9</v>
      </c>
      <c r="J47" s="15">
        <f t="shared" si="22"/>
        <v>34064.94</v>
      </c>
      <c r="K47" s="15">
        <f t="shared" si="23"/>
        <v>22709.960000000003</v>
      </c>
      <c r="L47" s="15">
        <f t="shared" si="24"/>
        <v>1438.2974666666669</v>
      </c>
      <c r="M47" s="15">
        <f t="shared" si="25"/>
        <v>1150637.9733333336</v>
      </c>
      <c r="N47" s="23">
        <f>ROUND(M47*0.5/10000,0)</f>
        <v>58</v>
      </c>
      <c r="O47" s="24">
        <f t="shared" si="26"/>
        <v>54</v>
      </c>
      <c r="P47" s="23">
        <f t="shared" si="27"/>
        <v>49</v>
      </c>
      <c r="Q47" s="24">
        <v>5</v>
      </c>
      <c r="R47" s="15"/>
    </row>
    <row r="48" spans="1:18" s="4" customFormat="1" ht="13.5" hidden="1">
      <c r="A48" s="11"/>
      <c r="B48" s="11" t="s">
        <v>61</v>
      </c>
      <c r="C48" s="11">
        <v>41331</v>
      </c>
      <c r="D48" s="11">
        <v>508775</v>
      </c>
      <c r="E48" s="11">
        <v>13210</v>
      </c>
      <c r="F48" s="11">
        <v>193298</v>
      </c>
      <c r="G48" s="11"/>
      <c r="H48" s="11"/>
      <c r="I48" s="11">
        <f>SUM(I49:I53)</f>
        <v>561393.8</v>
      </c>
      <c r="J48" s="11">
        <f>SUM(J49:J53)</f>
        <v>336836.28</v>
      </c>
      <c r="K48" s="11">
        <f>SUM(K49:K53)</f>
        <v>224557.52000000005</v>
      </c>
      <c r="L48" s="11">
        <f>SUM(L49:L53)</f>
        <v>14221.976266666668</v>
      </c>
      <c r="M48" s="11">
        <f>SUM(M49:M53)</f>
        <v>11377581.013333336</v>
      </c>
      <c r="N48" s="22">
        <f>SUM(N49:N54)</f>
        <v>348</v>
      </c>
      <c r="O48" s="22">
        <f>SUM(O49:O54)</f>
        <v>324</v>
      </c>
      <c r="P48" s="22">
        <f>SUM(P49:P54)</f>
        <v>296</v>
      </c>
      <c r="Q48" s="22">
        <v>28</v>
      </c>
      <c r="R48" s="30"/>
    </row>
    <row r="49" spans="1:18" s="5" customFormat="1" ht="13.5" hidden="1">
      <c r="A49" s="12">
        <v>440601000</v>
      </c>
      <c r="B49" s="39" t="s">
        <v>23</v>
      </c>
      <c r="C49" s="20">
        <v>0</v>
      </c>
      <c r="D49" s="20">
        <v>0</v>
      </c>
      <c r="E49" s="20">
        <v>0</v>
      </c>
      <c r="F49" s="20">
        <v>0</v>
      </c>
      <c r="G49" s="15">
        <v>4</v>
      </c>
      <c r="H49" s="15">
        <v>0.3</v>
      </c>
      <c r="I49" s="15">
        <f aca="true" t="shared" si="28" ref="I49:I54">C49*9.8+E49*12.7</f>
        <v>0</v>
      </c>
      <c r="J49" s="15">
        <f aca="true" t="shared" si="29" ref="J49:J54">I49*0.6</f>
        <v>0</v>
      </c>
      <c r="K49" s="15">
        <f aca="true" t="shared" si="30" ref="K49:K54">I49*0.4</f>
        <v>0</v>
      </c>
      <c r="L49" s="15">
        <f aca="true" t="shared" si="31" ref="L49:L54">J49/50+K49/30</f>
        <v>0</v>
      </c>
      <c r="M49" s="15">
        <f aca="true" t="shared" si="32" ref="M49:M54">L49*800</f>
        <v>0</v>
      </c>
      <c r="N49" s="23">
        <f aca="true" t="shared" si="33" ref="N49:N54">ROUND(M49*0.3/10000,0)</f>
        <v>0</v>
      </c>
      <c r="O49" s="24">
        <f aca="true" t="shared" si="34" ref="O49:O54">ROUND(83140/$N$7*N49,0)</f>
        <v>0</v>
      </c>
      <c r="P49" s="23">
        <f aca="true" t="shared" si="35" ref="P49:P54">O49-Q49</f>
        <v>0</v>
      </c>
      <c r="Q49" s="24">
        <v>0</v>
      </c>
      <c r="R49" s="15"/>
    </row>
    <row r="50" spans="1:18" s="5" customFormat="1" ht="13.5" hidden="1">
      <c r="A50" s="12">
        <v>440604000</v>
      </c>
      <c r="B50" s="39" t="s">
        <v>62</v>
      </c>
      <c r="C50" s="20">
        <v>14796</v>
      </c>
      <c r="D50" s="20">
        <v>61708</v>
      </c>
      <c r="E50" s="20">
        <v>5151</v>
      </c>
      <c r="F50" s="20">
        <v>22731</v>
      </c>
      <c r="G50" s="15">
        <v>4</v>
      </c>
      <c r="H50" s="15">
        <v>0.3</v>
      </c>
      <c r="I50" s="15">
        <f t="shared" si="28"/>
        <v>210418.5</v>
      </c>
      <c r="J50" s="15">
        <f t="shared" si="29"/>
        <v>126251.09999999999</v>
      </c>
      <c r="K50" s="15">
        <f t="shared" si="30"/>
        <v>84167.40000000001</v>
      </c>
      <c r="L50" s="15">
        <f t="shared" si="31"/>
        <v>5330.602000000001</v>
      </c>
      <c r="M50" s="15">
        <f t="shared" si="32"/>
        <v>4264481.600000001</v>
      </c>
      <c r="N50" s="23">
        <f t="shared" si="33"/>
        <v>128</v>
      </c>
      <c r="O50" s="24">
        <f t="shared" si="34"/>
        <v>119</v>
      </c>
      <c r="P50" s="23">
        <f t="shared" si="35"/>
        <v>109</v>
      </c>
      <c r="Q50" s="24">
        <v>10</v>
      </c>
      <c r="R50" s="15"/>
    </row>
    <row r="51" spans="1:18" s="5" customFormat="1" ht="13.5" hidden="1">
      <c r="A51" s="12">
        <v>440605000</v>
      </c>
      <c r="B51" s="39" t="s">
        <v>63</v>
      </c>
      <c r="C51" s="20">
        <v>2521</v>
      </c>
      <c r="D51" s="20">
        <v>200526</v>
      </c>
      <c r="E51" s="20">
        <v>0</v>
      </c>
      <c r="F51" s="20">
        <v>71774</v>
      </c>
      <c r="G51" s="15">
        <v>4</v>
      </c>
      <c r="H51" s="15">
        <v>0.3</v>
      </c>
      <c r="I51" s="15">
        <f t="shared" si="28"/>
        <v>24705.800000000003</v>
      </c>
      <c r="J51" s="15">
        <f t="shared" si="29"/>
        <v>14823.480000000001</v>
      </c>
      <c r="K51" s="15">
        <f t="shared" si="30"/>
        <v>9882.320000000002</v>
      </c>
      <c r="L51" s="15">
        <f t="shared" si="31"/>
        <v>625.8802666666668</v>
      </c>
      <c r="M51" s="15">
        <f t="shared" si="32"/>
        <v>500704.21333333344</v>
      </c>
      <c r="N51" s="23">
        <f t="shared" si="33"/>
        <v>15</v>
      </c>
      <c r="O51" s="24">
        <f t="shared" si="34"/>
        <v>14</v>
      </c>
      <c r="P51" s="23">
        <f t="shared" si="35"/>
        <v>13</v>
      </c>
      <c r="Q51" s="24">
        <v>1</v>
      </c>
      <c r="R51" s="15"/>
    </row>
    <row r="52" spans="1:18" s="5" customFormat="1" ht="13.5" hidden="1">
      <c r="A52" s="12">
        <v>440607000</v>
      </c>
      <c r="B52" s="39" t="s">
        <v>64</v>
      </c>
      <c r="C52" s="20">
        <v>18640</v>
      </c>
      <c r="D52" s="20">
        <v>43738</v>
      </c>
      <c r="E52" s="20">
        <v>6602</v>
      </c>
      <c r="F52" s="20">
        <v>13787</v>
      </c>
      <c r="G52" s="15">
        <v>4</v>
      </c>
      <c r="H52" s="15">
        <v>0.3</v>
      </c>
      <c r="I52" s="15">
        <f t="shared" si="28"/>
        <v>266517.4</v>
      </c>
      <c r="J52" s="15">
        <f t="shared" si="29"/>
        <v>159910.44</v>
      </c>
      <c r="K52" s="15">
        <f t="shared" si="30"/>
        <v>106606.96000000002</v>
      </c>
      <c r="L52" s="15">
        <f t="shared" si="31"/>
        <v>6751.774133333334</v>
      </c>
      <c r="M52" s="15">
        <f t="shared" si="32"/>
        <v>5401419.306666668</v>
      </c>
      <c r="N52" s="23">
        <f t="shared" si="33"/>
        <v>162</v>
      </c>
      <c r="O52" s="24">
        <f t="shared" si="34"/>
        <v>151</v>
      </c>
      <c r="P52" s="23">
        <f t="shared" si="35"/>
        <v>138</v>
      </c>
      <c r="Q52" s="24">
        <v>13</v>
      </c>
      <c r="R52" s="15"/>
    </row>
    <row r="53" spans="1:18" s="5" customFormat="1" ht="13.5" hidden="1">
      <c r="A53" s="12">
        <v>440608000</v>
      </c>
      <c r="B53" s="39" t="s">
        <v>65</v>
      </c>
      <c r="C53" s="20">
        <v>4209</v>
      </c>
      <c r="D53" s="20">
        <v>30851</v>
      </c>
      <c r="E53" s="20">
        <v>1457</v>
      </c>
      <c r="F53" s="20">
        <v>10742</v>
      </c>
      <c r="G53" s="15">
        <v>4</v>
      </c>
      <c r="H53" s="15">
        <v>0.3</v>
      </c>
      <c r="I53" s="15">
        <f t="shared" si="28"/>
        <v>59752.100000000006</v>
      </c>
      <c r="J53" s="15">
        <f t="shared" si="29"/>
        <v>35851.26</v>
      </c>
      <c r="K53" s="15">
        <f t="shared" si="30"/>
        <v>23900.840000000004</v>
      </c>
      <c r="L53" s="15">
        <f t="shared" si="31"/>
        <v>1513.7198666666668</v>
      </c>
      <c r="M53" s="15">
        <f t="shared" si="32"/>
        <v>1210975.8933333335</v>
      </c>
      <c r="N53" s="23">
        <f t="shared" si="33"/>
        <v>36</v>
      </c>
      <c r="O53" s="24">
        <f t="shared" si="34"/>
        <v>33</v>
      </c>
      <c r="P53" s="23">
        <f t="shared" si="35"/>
        <v>30</v>
      </c>
      <c r="Q53" s="24">
        <v>3</v>
      </c>
      <c r="R53" s="15"/>
    </row>
    <row r="54" spans="1:18" s="5" customFormat="1" ht="13.5" hidden="1">
      <c r="A54" s="12">
        <v>440606000</v>
      </c>
      <c r="B54" s="39" t="s">
        <v>66</v>
      </c>
      <c r="C54" s="20">
        <v>1165</v>
      </c>
      <c r="D54" s="20">
        <v>171952</v>
      </c>
      <c r="E54" s="20">
        <v>0</v>
      </c>
      <c r="F54" s="20">
        <v>74264</v>
      </c>
      <c r="G54" s="15">
        <v>4</v>
      </c>
      <c r="H54" s="15">
        <v>0.3</v>
      </c>
      <c r="I54" s="15">
        <f t="shared" si="28"/>
        <v>11417</v>
      </c>
      <c r="J54" s="15">
        <f t="shared" si="29"/>
        <v>6850.2</v>
      </c>
      <c r="K54" s="15">
        <f t="shared" si="30"/>
        <v>4566.8</v>
      </c>
      <c r="L54" s="15">
        <f t="shared" si="31"/>
        <v>289.23066666666665</v>
      </c>
      <c r="M54" s="15">
        <f t="shared" si="32"/>
        <v>231384.53333333333</v>
      </c>
      <c r="N54" s="23">
        <f t="shared" si="33"/>
        <v>7</v>
      </c>
      <c r="O54" s="24">
        <f t="shared" si="34"/>
        <v>7</v>
      </c>
      <c r="P54" s="23">
        <f t="shared" si="35"/>
        <v>6</v>
      </c>
      <c r="Q54" s="24">
        <v>1</v>
      </c>
      <c r="R54" s="15"/>
    </row>
    <row r="55" spans="1:18" s="4" customFormat="1" ht="24" customHeight="1" hidden="1">
      <c r="A55" s="11"/>
      <c r="B55" s="11" t="s">
        <v>67</v>
      </c>
      <c r="C55" s="11">
        <v>112855</v>
      </c>
      <c r="D55" s="11">
        <v>324559</v>
      </c>
      <c r="E55" s="11">
        <v>43909</v>
      </c>
      <c r="F55" s="11">
        <v>126578</v>
      </c>
      <c r="G55" s="11"/>
      <c r="H55" s="11"/>
      <c r="I55" s="11">
        <f aca="true" t="shared" si="36" ref="I55:P55">SUM(I56:I63)</f>
        <v>3142875.4000000004</v>
      </c>
      <c r="J55" s="11">
        <f t="shared" si="36"/>
        <v>1885725.2400000002</v>
      </c>
      <c r="K55" s="11">
        <f t="shared" si="36"/>
        <v>1257150.1600000001</v>
      </c>
      <c r="L55" s="11">
        <f t="shared" si="36"/>
        <v>79619.51013333334</v>
      </c>
      <c r="M55" s="11">
        <f t="shared" si="36"/>
        <v>63695608.10666667</v>
      </c>
      <c r="N55" s="25">
        <f t="shared" si="36"/>
        <v>2459</v>
      </c>
      <c r="O55" s="25">
        <f t="shared" si="36"/>
        <v>2285</v>
      </c>
      <c r="P55" s="25">
        <f t="shared" si="36"/>
        <v>2084</v>
      </c>
      <c r="Q55" s="25">
        <v>201</v>
      </c>
      <c r="R55" s="30"/>
    </row>
    <row r="56" spans="1:18" s="5" customFormat="1" ht="24" customHeight="1" hidden="1">
      <c r="A56" s="12">
        <v>440701000</v>
      </c>
      <c r="B56" s="39" t="s">
        <v>23</v>
      </c>
      <c r="C56" s="20">
        <v>0</v>
      </c>
      <c r="D56" s="20">
        <v>207</v>
      </c>
      <c r="E56" s="20">
        <v>0</v>
      </c>
      <c r="F56" s="20">
        <v>2484</v>
      </c>
      <c r="G56" s="15">
        <v>4</v>
      </c>
      <c r="H56" s="15">
        <v>0.3</v>
      </c>
      <c r="I56" s="15">
        <f>C56*9.8+E56*12.7</f>
        <v>0</v>
      </c>
      <c r="J56" s="15">
        <f aca="true" t="shared" si="37" ref="J56:J63">I56*0.6</f>
        <v>0</v>
      </c>
      <c r="K56" s="15">
        <f aca="true" t="shared" si="38" ref="K56:K63">I56*0.4</f>
        <v>0</v>
      </c>
      <c r="L56" s="15">
        <f aca="true" t="shared" si="39" ref="L56:L63">J56/50+K56/30</f>
        <v>0</v>
      </c>
      <c r="M56" s="15">
        <f aca="true" t="shared" si="40" ref="M56:M63">L56*800</f>
        <v>0</v>
      </c>
      <c r="N56" s="26">
        <f>ROUND(M56*0.3/10000,0)</f>
        <v>0</v>
      </c>
      <c r="O56" s="27">
        <f aca="true" t="shared" si="41" ref="O56:O63">ROUND(83140/$N$7*N56,0)</f>
        <v>0</v>
      </c>
      <c r="P56" s="26">
        <f aca="true" t="shared" si="42" ref="P56:P63">O56-Q56</f>
        <v>0</v>
      </c>
      <c r="Q56" s="27">
        <v>0</v>
      </c>
      <c r="R56" s="15"/>
    </row>
    <row r="57" spans="1:18" s="5" customFormat="1" ht="24" customHeight="1" hidden="1">
      <c r="A57" s="12">
        <v>440703000</v>
      </c>
      <c r="B57" s="39" t="s">
        <v>68</v>
      </c>
      <c r="C57" s="20">
        <v>0</v>
      </c>
      <c r="D57" s="20">
        <v>57387</v>
      </c>
      <c r="E57" s="20">
        <v>0</v>
      </c>
      <c r="F57" s="20">
        <v>19800</v>
      </c>
      <c r="G57" s="15">
        <v>4</v>
      </c>
      <c r="H57" s="15">
        <v>0.3</v>
      </c>
      <c r="I57" s="15">
        <f>C57*9.8+E57*12.7</f>
        <v>0</v>
      </c>
      <c r="J57" s="15">
        <f t="shared" si="37"/>
        <v>0</v>
      </c>
      <c r="K57" s="15">
        <f t="shared" si="38"/>
        <v>0</v>
      </c>
      <c r="L57" s="15">
        <f t="shared" si="39"/>
        <v>0</v>
      </c>
      <c r="M57" s="15">
        <f t="shared" si="40"/>
        <v>0</v>
      </c>
      <c r="N57" s="26">
        <f>ROUND(M57*0.3/10000,0)</f>
        <v>0</v>
      </c>
      <c r="O57" s="27">
        <f t="shared" si="41"/>
        <v>0</v>
      </c>
      <c r="P57" s="26">
        <f t="shared" si="42"/>
        <v>0</v>
      </c>
      <c r="Q57" s="27">
        <v>0</v>
      </c>
      <c r="R57" s="15"/>
    </row>
    <row r="58" spans="1:18" s="5" customFormat="1" ht="24" customHeight="1" hidden="1">
      <c r="A58" s="12">
        <v>440704000</v>
      </c>
      <c r="B58" s="39" t="s">
        <v>69</v>
      </c>
      <c r="C58" s="20">
        <v>0</v>
      </c>
      <c r="D58" s="20">
        <v>21744</v>
      </c>
      <c r="E58" s="20">
        <v>0</v>
      </c>
      <c r="F58" s="20">
        <v>6643</v>
      </c>
      <c r="G58" s="15">
        <v>4</v>
      </c>
      <c r="H58" s="15">
        <v>0.3</v>
      </c>
      <c r="I58" s="15">
        <f>C58*9.8+E58*12.7</f>
        <v>0</v>
      </c>
      <c r="J58" s="15">
        <f t="shared" si="37"/>
        <v>0</v>
      </c>
      <c r="K58" s="15">
        <f t="shared" si="38"/>
        <v>0</v>
      </c>
      <c r="L58" s="15">
        <f t="shared" si="39"/>
        <v>0</v>
      </c>
      <c r="M58" s="15">
        <f t="shared" si="40"/>
        <v>0</v>
      </c>
      <c r="N58" s="26">
        <f>ROUND(M58*0.3/10000,0)</f>
        <v>0</v>
      </c>
      <c r="O58" s="27">
        <f t="shared" si="41"/>
        <v>0</v>
      </c>
      <c r="P58" s="26">
        <f t="shared" si="42"/>
        <v>0</v>
      </c>
      <c r="Q58" s="27">
        <v>0</v>
      </c>
      <c r="R58" s="15"/>
    </row>
    <row r="59" spans="1:18" s="5" customFormat="1" ht="24" customHeight="1" hidden="1">
      <c r="A59" s="12">
        <v>440705000</v>
      </c>
      <c r="B59" s="39" t="s">
        <v>70</v>
      </c>
      <c r="C59" s="20">
        <v>29759</v>
      </c>
      <c r="D59" s="20">
        <v>62555</v>
      </c>
      <c r="E59" s="20">
        <v>11697</v>
      </c>
      <c r="F59" s="20">
        <v>25796</v>
      </c>
      <c r="G59" s="15">
        <v>4</v>
      </c>
      <c r="H59" s="15">
        <v>0.3</v>
      </c>
      <c r="I59" s="15">
        <f>C59*9.8+E59*12.7</f>
        <v>440190.1</v>
      </c>
      <c r="J59" s="15">
        <f t="shared" si="37"/>
        <v>264114.06</v>
      </c>
      <c r="K59" s="15">
        <f t="shared" si="38"/>
        <v>176076.04</v>
      </c>
      <c r="L59" s="15">
        <f t="shared" si="39"/>
        <v>11151.482533333334</v>
      </c>
      <c r="M59" s="15">
        <f t="shared" si="40"/>
        <v>8921186.026666667</v>
      </c>
      <c r="N59" s="26">
        <f>ROUND(M59*0.3/10000,0)</f>
        <v>268</v>
      </c>
      <c r="O59" s="28">
        <f t="shared" si="41"/>
        <v>249</v>
      </c>
      <c r="P59" s="26">
        <f t="shared" si="42"/>
        <v>228</v>
      </c>
      <c r="Q59" s="27">
        <v>21</v>
      </c>
      <c r="R59" s="15"/>
    </row>
    <row r="60" spans="1:18" s="5" customFormat="1" ht="24" customHeight="1" hidden="1">
      <c r="A60" s="12">
        <v>440781000</v>
      </c>
      <c r="B60" s="39" t="s">
        <v>71</v>
      </c>
      <c r="C60" s="20">
        <v>23131</v>
      </c>
      <c r="D60" s="20">
        <v>53445</v>
      </c>
      <c r="E60" s="20">
        <v>9691</v>
      </c>
      <c r="F60" s="20">
        <v>24032</v>
      </c>
      <c r="G60" s="15">
        <v>3</v>
      </c>
      <c r="H60" s="16">
        <v>0.4</v>
      </c>
      <c r="I60" s="15">
        <f>D60*9.8+F60*12.7</f>
        <v>828967.4</v>
      </c>
      <c r="J60" s="15">
        <f t="shared" si="37"/>
        <v>497380.44</v>
      </c>
      <c r="K60" s="15">
        <f t="shared" si="38"/>
        <v>331586.96</v>
      </c>
      <c r="L60" s="15">
        <f t="shared" si="39"/>
        <v>21000.50746666667</v>
      </c>
      <c r="M60" s="15">
        <f t="shared" si="40"/>
        <v>16800405.973333336</v>
      </c>
      <c r="N60" s="26">
        <f>ROUND(M60*0.4/10000,0)</f>
        <v>672</v>
      </c>
      <c r="O60" s="28">
        <f t="shared" si="41"/>
        <v>624</v>
      </c>
      <c r="P60" s="26">
        <f t="shared" si="42"/>
        <v>571</v>
      </c>
      <c r="Q60" s="27">
        <v>53</v>
      </c>
      <c r="R60" s="15"/>
    </row>
    <row r="61" spans="1:18" s="5" customFormat="1" ht="24" customHeight="1" hidden="1">
      <c r="A61" s="12">
        <v>440783000</v>
      </c>
      <c r="B61" s="39" t="s">
        <v>72</v>
      </c>
      <c r="C61" s="20">
        <v>24158</v>
      </c>
      <c r="D61" s="20">
        <v>51480</v>
      </c>
      <c r="E61" s="20">
        <v>11244</v>
      </c>
      <c r="F61" s="20">
        <v>20773</v>
      </c>
      <c r="G61" s="15">
        <v>3</v>
      </c>
      <c r="H61" s="16">
        <v>0.4</v>
      </c>
      <c r="I61" s="15">
        <f>D61*9.8+F61*12.7</f>
        <v>768321.1000000001</v>
      </c>
      <c r="J61" s="15">
        <f t="shared" si="37"/>
        <v>460992.66000000003</v>
      </c>
      <c r="K61" s="15">
        <f t="shared" si="38"/>
        <v>307328.44000000006</v>
      </c>
      <c r="L61" s="15">
        <f t="shared" si="39"/>
        <v>19464.134533333337</v>
      </c>
      <c r="M61" s="15">
        <f t="shared" si="40"/>
        <v>15571307.62666667</v>
      </c>
      <c r="N61" s="26">
        <f>ROUND(M61*0.4/10000,0)</f>
        <v>623</v>
      </c>
      <c r="O61" s="28">
        <f t="shared" si="41"/>
        <v>579</v>
      </c>
      <c r="P61" s="26">
        <f t="shared" si="42"/>
        <v>530</v>
      </c>
      <c r="Q61" s="27">
        <v>49</v>
      </c>
      <c r="R61" s="15"/>
    </row>
    <row r="62" spans="1:18" s="5" customFormat="1" ht="24" customHeight="1">
      <c r="A62" s="12">
        <v>440784000</v>
      </c>
      <c r="B62" s="39" t="s">
        <v>73</v>
      </c>
      <c r="C62" s="20">
        <v>16345</v>
      </c>
      <c r="D62" s="20">
        <v>37966</v>
      </c>
      <c r="E62" s="20">
        <v>5933</v>
      </c>
      <c r="F62" s="20">
        <v>14654</v>
      </c>
      <c r="G62" s="15">
        <v>3</v>
      </c>
      <c r="H62" s="16">
        <v>0.4</v>
      </c>
      <c r="I62" s="15">
        <f>D62*9.8+F62*12.7</f>
        <v>558172.6000000001</v>
      </c>
      <c r="J62" s="15">
        <f t="shared" si="37"/>
        <v>334903.56000000006</v>
      </c>
      <c r="K62" s="15">
        <f t="shared" si="38"/>
        <v>223269.04000000004</v>
      </c>
      <c r="L62" s="15">
        <f t="shared" si="39"/>
        <v>14140.372533333335</v>
      </c>
      <c r="M62" s="15">
        <f t="shared" si="40"/>
        <v>11312298.026666667</v>
      </c>
      <c r="N62" s="26">
        <f>ROUND(M62*0.4/10000,0)</f>
        <v>452</v>
      </c>
      <c r="O62" s="28">
        <f t="shared" si="41"/>
        <v>420</v>
      </c>
      <c r="P62" s="26">
        <f t="shared" si="42"/>
        <v>385</v>
      </c>
      <c r="Q62" s="27">
        <v>35</v>
      </c>
      <c r="R62" s="15"/>
    </row>
    <row r="63" spans="1:18" s="5" customFormat="1" ht="24" customHeight="1" hidden="1">
      <c r="A63" s="12">
        <v>440785000</v>
      </c>
      <c r="B63" s="39" t="s">
        <v>74</v>
      </c>
      <c r="C63" s="20">
        <v>19462</v>
      </c>
      <c r="D63" s="20">
        <v>39775</v>
      </c>
      <c r="E63" s="20">
        <v>5344</v>
      </c>
      <c r="F63" s="20">
        <v>12396</v>
      </c>
      <c r="G63" s="15">
        <v>3</v>
      </c>
      <c r="H63" s="16">
        <v>0.4</v>
      </c>
      <c r="I63" s="15">
        <f>D63*9.8+F63*12.7</f>
        <v>547224.2</v>
      </c>
      <c r="J63" s="15">
        <f t="shared" si="37"/>
        <v>328334.51999999996</v>
      </c>
      <c r="K63" s="15">
        <f t="shared" si="38"/>
        <v>218889.68</v>
      </c>
      <c r="L63" s="15">
        <f t="shared" si="39"/>
        <v>13863.013066666666</v>
      </c>
      <c r="M63" s="15">
        <f t="shared" si="40"/>
        <v>11090410.453333333</v>
      </c>
      <c r="N63" s="26">
        <f>ROUND(M63*0.4/10000,0)</f>
        <v>444</v>
      </c>
      <c r="O63" s="28">
        <f t="shared" si="41"/>
        <v>413</v>
      </c>
      <c r="P63" s="26">
        <f t="shared" si="42"/>
        <v>370</v>
      </c>
      <c r="Q63" s="27">
        <v>43</v>
      </c>
      <c r="R63" s="15"/>
    </row>
    <row r="64" spans="1:18" s="4" customFormat="1" ht="13.5" hidden="1">
      <c r="A64" s="11"/>
      <c r="B64" s="11" t="s">
        <v>75</v>
      </c>
      <c r="C64" s="11">
        <v>448429</v>
      </c>
      <c r="D64" s="11">
        <v>705863</v>
      </c>
      <c r="E64" s="11">
        <v>163015</v>
      </c>
      <c r="F64" s="11">
        <v>253393</v>
      </c>
      <c r="G64" s="11"/>
      <c r="H64" s="11"/>
      <c r="I64" s="11">
        <f aca="true" t="shared" si="43" ref="I64:P64">SUM(I65:I74)</f>
        <v>10135548.500000002</v>
      </c>
      <c r="J64" s="11">
        <f t="shared" si="43"/>
        <v>6081329.100000001</v>
      </c>
      <c r="K64" s="11">
        <f t="shared" si="43"/>
        <v>4054219.4000000004</v>
      </c>
      <c r="L64" s="11">
        <f t="shared" si="43"/>
        <v>256767.22866666666</v>
      </c>
      <c r="M64" s="11">
        <f t="shared" si="43"/>
        <v>205413782.93333334</v>
      </c>
      <c r="N64" s="22">
        <f t="shared" si="43"/>
        <v>10271</v>
      </c>
      <c r="O64" s="22">
        <f t="shared" si="43"/>
        <v>9546</v>
      </c>
      <c r="P64" s="22">
        <f t="shared" si="43"/>
        <v>8745</v>
      </c>
      <c r="Q64" s="22">
        <v>801</v>
      </c>
      <c r="R64" s="30"/>
    </row>
    <row r="65" spans="1:18" s="5" customFormat="1" ht="13.5" hidden="1">
      <c r="A65" s="12">
        <v>440801000</v>
      </c>
      <c r="B65" s="39" t="s">
        <v>23</v>
      </c>
      <c r="C65" s="14">
        <v>0</v>
      </c>
      <c r="D65" s="14">
        <v>0</v>
      </c>
      <c r="E65" s="14">
        <v>0</v>
      </c>
      <c r="F65" s="14">
        <v>0</v>
      </c>
      <c r="G65" s="15">
        <v>2</v>
      </c>
      <c r="H65" s="16">
        <v>0.5</v>
      </c>
      <c r="I65" s="15">
        <f aca="true" t="shared" si="44" ref="I65:I74">D65*9.8+F65*12.7</f>
        <v>0</v>
      </c>
      <c r="J65" s="15">
        <f aca="true" t="shared" si="45" ref="J65:J74">I65*0.6</f>
        <v>0</v>
      </c>
      <c r="K65" s="15">
        <f aca="true" t="shared" si="46" ref="K65:K74">I65*0.4</f>
        <v>0</v>
      </c>
      <c r="L65" s="15">
        <f aca="true" t="shared" si="47" ref="L65:L74">J65/50+K65/30</f>
        <v>0</v>
      </c>
      <c r="M65" s="15">
        <f aca="true" t="shared" si="48" ref="M65:M74">L65*800</f>
        <v>0</v>
      </c>
      <c r="N65" s="23">
        <f aca="true" t="shared" si="49" ref="N65:N74">ROUND(M65*0.5/10000,0)</f>
        <v>0</v>
      </c>
      <c r="O65" s="24">
        <f aca="true" t="shared" si="50" ref="O65:O74">ROUND(83140/$N$7*N65,0)</f>
        <v>0</v>
      </c>
      <c r="P65" s="23">
        <f aca="true" t="shared" si="51" ref="P65:P74">O65-Q65</f>
        <v>0</v>
      </c>
      <c r="Q65" s="24">
        <v>0</v>
      </c>
      <c r="R65" s="15"/>
    </row>
    <row r="66" spans="1:18" s="5" customFormat="1" ht="13.5" hidden="1">
      <c r="A66" s="12">
        <v>440802000</v>
      </c>
      <c r="B66" s="39" t="s">
        <v>76</v>
      </c>
      <c r="C66" s="14">
        <v>0</v>
      </c>
      <c r="D66" s="14">
        <v>38177</v>
      </c>
      <c r="E66" s="14">
        <v>0</v>
      </c>
      <c r="F66" s="14">
        <v>9636</v>
      </c>
      <c r="G66" s="15">
        <v>2</v>
      </c>
      <c r="H66" s="16">
        <v>0.5</v>
      </c>
      <c r="I66" s="15">
        <f t="shared" si="44"/>
        <v>496511.80000000005</v>
      </c>
      <c r="J66" s="15">
        <f t="shared" si="45"/>
        <v>297907.08</v>
      </c>
      <c r="K66" s="15">
        <f t="shared" si="46"/>
        <v>198604.72000000003</v>
      </c>
      <c r="L66" s="15">
        <f t="shared" si="47"/>
        <v>12578.298933333335</v>
      </c>
      <c r="M66" s="15">
        <f t="shared" si="48"/>
        <v>10062639.146666668</v>
      </c>
      <c r="N66" s="23">
        <f t="shared" si="49"/>
        <v>503</v>
      </c>
      <c r="O66" s="24">
        <f t="shared" si="50"/>
        <v>467</v>
      </c>
      <c r="P66" s="23">
        <f t="shared" si="51"/>
        <v>428</v>
      </c>
      <c r="Q66" s="24">
        <v>39</v>
      </c>
      <c r="R66" s="15"/>
    </row>
    <row r="67" spans="1:18" s="5" customFormat="1" ht="13.5" hidden="1">
      <c r="A67" s="12">
        <v>440803000</v>
      </c>
      <c r="B67" s="39" t="s">
        <v>77</v>
      </c>
      <c r="C67" s="14">
        <v>1237</v>
      </c>
      <c r="D67" s="14">
        <v>45495</v>
      </c>
      <c r="E67" s="14">
        <v>0</v>
      </c>
      <c r="F67" s="14">
        <v>15968</v>
      </c>
      <c r="G67" s="15">
        <v>2</v>
      </c>
      <c r="H67" s="16">
        <v>0.5</v>
      </c>
      <c r="I67" s="15">
        <f t="shared" si="44"/>
        <v>648644.6000000001</v>
      </c>
      <c r="J67" s="15">
        <f t="shared" si="45"/>
        <v>389186.76000000007</v>
      </c>
      <c r="K67" s="15">
        <f t="shared" si="46"/>
        <v>259457.84000000005</v>
      </c>
      <c r="L67" s="15">
        <f t="shared" si="47"/>
        <v>16432.329866666667</v>
      </c>
      <c r="M67" s="15">
        <f t="shared" si="48"/>
        <v>13145863.893333334</v>
      </c>
      <c r="N67" s="23">
        <f t="shared" si="49"/>
        <v>657</v>
      </c>
      <c r="O67" s="24">
        <f t="shared" si="50"/>
        <v>611</v>
      </c>
      <c r="P67" s="23">
        <f t="shared" si="51"/>
        <v>560</v>
      </c>
      <c r="Q67" s="24">
        <v>51</v>
      </c>
      <c r="R67" s="15"/>
    </row>
    <row r="68" spans="1:18" s="5" customFormat="1" ht="13.5" hidden="1">
      <c r="A68" s="12">
        <v>440804000</v>
      </c>
      <c r="B68" s="39" t="s">
        <v>78</v>
      </c>
      <c r="C68" s="14">
        <v>29823</v>
      </c>
      <c r="D68" s="14">
        <v>35797</v>
      </c>
      <c r="E68" s="14">
        <v>9041</v>
      </c>
      <c r="F68" s="14">
        <v>10255</v>
      </c>
      <c r="G68" s="15">
        <v>2</v>
      </c>
      <c r="H68" s="16">
        <v>0.5</v>
      </c>
      <c r="I68" s="15">
        <f t="shared" si="44"/>
        <v>481049.10000000003</v>
      </c>
      <c r="J68" s="15">
        <f t="shared" si="45"/>
        <v>288629.46</v>
      </c>
      <c r="K68" s="15">
        <f t="shared" si="46"/>
        <v>192419.64</v>
      </c>
      <c r="L68" s="15">
        <f t="shared" si="47"/>
        <v>12186.5772</v>
      </c>
      <c r="M68" s="15">
        <f t="shared" si="48"/>
        <v>9749261.76</v>
      </c>
      <c r="N68" s="23">
        <f t="shared" si="49"/>
        <v>487</v>
      </c>
      <c r="O68" s="24">
        <f t="shared" si="50"/>
        <v>453</v>
      </c>
      <c r="P68" s="23">
        <f t="shared" si="51"/>
        <v>415</v>
      </c>
      <c r="Q68" s="24">
        <v>38</v>
      </c>
      <c r="R68" s="15"/>
    </row>
    <row r="69" spans="1:18" s="5" customFormat="1" ht="13.5" hidden="1">
      <c r="A69" s="12">
        <v>440811000</v>
      </c>
      <c r="B69" s="39" t="s">
        <v>79</v>
      </c>
      <c r="C69" s="20">
        <v>19293</v>
      </c>
      <c r="D69" s="20">
        <v>58326</v>
      </c>
      <c r="E69" s="20">
        <v>5637</v>
      </c>
      <c r="F69" s="20">
        <v>17904</v>
      </c>
      <c r="G69" s="15">
        <v>2</v>
      </c>
      <c r="H69" s="16">
        <v>0.5</v>
      </c>
      <c r="I69" s="15">
        <f t="shared" si="44"/>
        <v>798975.6000000001</v>
      </c>
      <c r="J69" s="15">
        <f t="shared" si="45"/>
        <v>479385.36000000004</v>
      </c>
      <c r="K69" s="15">
        <f t="shared" si="46"/>
        <v>319590.24000000005</v>
      </c>
      <c r="L69" s="15">
        <f t="shared" si="47"/>
        <v>20240.715200000002</v>
      </c>
      <c r="M69" s="15">
        <f t="shared" si="48"/>
        <v>16192572.160000002</v>
      </c>
      <c r="N69" s="23">
        <f t="shared" si="49"/>
        <v>810</v>
      </c>
      <c r="O69" s="24">
        <f t="shared" si="50"/>
        <v>753</v>
      </c>
      <c r="P69" s="23">
        <f t="shared" si="51"/>
        <v>690</v>
      </c>
      <c r="Q69" s="24">
        <v>63</v>
      </c>
      <c r="R69" s="31" t="s">
        <v>80</v>
      </c>
    </row>
    <row r="70" spans="1:18" s="5" customFormat="1" ht="13.5" hidden="1">
      <c r="A70" s="12">
        <v>440823000</v>
      </c>
      <c r="B70" s="39" t="s">
        <v>81</v>
      </c>
      <c r="C70" s="20">
        <v>80857</v>
      </c>
      <c r="D70" s="20">
        <v>81677</v>
      </c>
      <c r="E70" s="20">
        <v>30207</v>
      </c>
      <c r="F70" s="20">
        <v>30434</v>
      </c>
      <c r="G70" s="15">
        <v>2</v>
      </c>
      <c r="H70" s="16">
        <v>0.5</v>
      </c>
      <c r="I70" s="15">
        <f t="shared" si="44"/>
        <v>1186946.4000000001</v>
      </c>
      <c r="J70" s="15">
        <f t="shared" si="45"/>
        <v>712167.8400000001</v>
      </c>
      <c r="K70" s="15">
        <f t="shared" si="46"/>
        <v>474778.56000000006</v>
      </c>
      <c r="L70" s="15">
        <f t="shared" si="47"/>
        <v>30069.308800000003</v>
      </c>
      <c r="M70" s="15">
        <f t="shared" si="48"/>
        <v>24055447.040000003</v>
      </c>
      <c r="N70" s="23">
        <f t="shared" si="49"/>
        <v>1203</v>
      </c>
      <c r="O70" s="24">
        <f t="shared" si="50"/>
        <v>1118</v>
      </c>
      <c r="P70" s="23">
        <f t="shared" si="51"/>
        <v>1024</v>
      </c>
      <c r="Q70" s="24">
        <v>94</v>
      </c>
      <c r="R70" s="15"/>
    </row>
    <row r="71" spans="1:18" s="5" customFormat="1" ht="13.5" hidden="1">
      <c r="A71" s="12">
        <v>440825000</v>
      </c>
      <c r="B71" s="39" t="s">
        <v>82</v>
      </c>
      <c r="C71" s="20">
        <v>70492</v>
      </c>
      <c r="D71" s="20">
        <v>70492</v>
      </c>
      <c r="E71" s="20">
        <v>24672</v>
      </c>
      <c r="F71" s="20">
        <v>24672</v>
      </c>
      <c r="G71" s="15">
        <v>2</v>
      </c>
      <c r="H71" s="16">
        <v>0.5</v>
      </c>
      <c r="I71" s="15">
        <f t="shared" si="44"/>
        <v>1004156</v>
      </c>
      <c r="J71" s="15">
        <f t="shared" si="45"/>
        <v>602493.6</v>
      </c>
      <c r="K71" s="15">
        <f t="shared" si="46"/>
        <v>401662.4</v>
      </c>
      <c r="L71" s="15">
        <f t="shared" si="47"/>
        <v>25438.61866666667</v>
      </c>
      <c r="M71" s="15">
        <f t="shared" si="48"/>
        <v>20350894.933333334</v>
      </c>
      <c r="N71" s="23">
        <f t="shared" si="49"/>
        <v>1018</v>
      </c>
      <c r="O71" s="24">
        <f t="shared" si="50"/>
        <v>946</v>
      </c>
      <c r="P71" s="23">
        <f t="shared" si="51"/>
        <v>866</v>
      </c>
      <c r="Q71" s="24">
        <v>80</v>
      </c>
      <c r="R71" s="15"/>
    </row>
    <row r="72" spans="1:18" s="5" customFormat="1" ht="13.5" hidden="1">
      <c r="A72" s="12">
        <v>440881000</v>
      </c>
      <c r="B72" s="39" t="s">
        <v>83</v>
      </c>
      <c r="C72" s="20">
        <v>104850</v>
      </c>
      <c r="D72" s="20">
        <v>152564</v>
      </c>
      <c r="E72" s="20">
        <v>42553</v>
      </c>
      <c r="F72" s="20">
        <v>60522</v>
      </c>
      <c r="G72" s="15">
        <v>2</v>
      </c>
      <c r="H72" s="16">
        <v>0.5</v>
      </c>
      <c r="I72" s="15">
        <f t="shared" si="44"/>
        <v>2263756.6</v>
      </c>
      <c r="J72" s="15">
        <f t="shared" si="45"/>
        <v>1358253.96</v>
      </c>
      <c r="K72" s="15">
        <f t="shared" si="46"/>
        <v>905502.6400000001</v>
      </c>
      <c r="L72" s="15">
        <f t="shared" si="47"/>
        <v>57348.50053333334</v>
      </c>
      <c r="M72" s="15">
        <f t="shared" si="48"/>
        <v>45878800.42666667</v>
      </c>
      <c r="N72" s="23">
        <f t="shared" si="49"/>
        <v>2294</v>
      </c>
      <c r="O72" s="24">
        <f t="shared" si="50"/>
        <v>2132</v>
      </c>
      <c r="P72" s="23">
        <f t="shared" si="51"/>
        <v>1953</v>
      </c>
      <c r="Q72" s="24">
        <v>179</v>
      </c>
      <c r="R72" s="15"/>
    </row>
    <row r="73" spans="1:18" s="5" customFormat="1" ht="13.5" hidden="1">
      <c r="A73" s="12">
        <v>440882000</v>
      </c>
      <c r="B73" s="39" t="s">
        <v>84</v>
      </c>
      <c r="C73" s="20">
        <v>84430</v>
      </c>
      <c r="D73" s="20">
        <v>130683</v>
      </c>
      <c r="E73" s="20">
        <v>32749</v>
      </c>
      <c r="F73" s="20">
        <v>52765</v>
      </c>
      <c r="G73" s="15">
        <v>2</v>
      </c>
      <c r="H73" s="16">
        <v>0.5</v>
      </c>
      <c r="I73" s="15">
        <f t="shared" si="44"/>
        <v>1950808.9000000001</v>
      </c>
      <c r="J73" s="15">
        <f t="shared" si="45"/>
        <v>1170485.34</v>
      </c>
      <c r="K73" s="15">
        <f t="shared" si="46"/>
        <v>780323.56</v>
      </c>
      <c r="L73" s="15">
        <f t="shared" si="47"/>
        <v>49420.49213333333</v>
      </c>
      <c r="M73" s="15">
        <f t="shared" si="48"/>
        <v>39536393.70666666</v>
      </c>
      <c r="N73" s="23">
        <f t="shared" si="49"/>
        <v>1977</v>
      </c>
      <c r="O73" s="24">
        <f t="shared" si="50"/>
        <v>1837</v>
      </c>
      <c r="P73" s="23">
        <f t="shared" si="51"/>
        <v>1683</v>
      </c>
      <c r="Q73" s="24">
        <v>154</v>
      </c>
      <c r="R73" s="15"/>
    </row>
    <row r="74" spans="1:18" s="5" customFormat="1" ht="13.5" hidden="1">
      <c r="A74" s="12">
        <v>440883000</v>
      </c>
      <c r="B74" s="39" t="s">
        <v>85</v>
      </c>
      <c r="C74" s="20">
        <v>57447</v>
      </c>
      <c r="D74" s="20">
        <v>92652</v>
      </c>
      <c r="E74" s="20">
        <v>18156</v>
      </c>
      <c r="F74" s="20">
        <v>31237</v>
      </c>
      <c r="G74" s="15">
        <v>2</v>
      </c>
      <c r="H74" s="16">
        <v>0.5</v>
      </c>
      <c r="I74" s="15">
        <f t="shared" si="44"/>
        <v>1304699.5</v>
      </c>
      <c r="J74" s="15">
        <f t="shared" si="45"/>
        <v>782819.7</v>
      </c>
      <c r="K74" s="15">
        <f t="shared" si="46"/>
        <v>521879.80000000005</v>
      </c>
      <c r="L74" s="15">
        <f t="shared" si="47"/>
        <v>33052.38733333333</v>
      </c>
      <c r="M74" s="15">
        <f t="shared" si="48"/>
        <v>26441909.866666667</v>
      </c>
      <c r="N74" s="23">
        <f t="shared" si="49"/>
        <v>1322</v>
      </c>
      <c r="O74" s="24">
        <f t="shared" si="50"/>
        <v>1229</v>
      </c>
      <c r="P74" s="23">
        <f t="shared" si="51"/>
        <v>1126</v>
      </c>
      <c r="Q74" s="24">
        <v>103</v>
      </c>
      <c r="R74" s="15"/>
    </row>
    <row r="75" spans="1:18" s="4" customFormat="1" ht="13.5" hidden="1">
      <c r="A75" s="11"/>
      <c r="B75" s="11" t="s">
        <v>86</v>
      </c>
      <c r="C75" s="11">
        <v>438667</v>
      </c>
      <c r="D75" s="11">
        <v>681245</v>
      </c>
      <c r="E75" s="11">
        <v>172136</v>
      </c>
      <c r="F75" s="11">
        <v>272418</v>
      </c>
      <c r="G75" s="11"/>
      <c r="H75" s="11"/>
      <c r="I75" s="11">
        <f aca="true" t="shared" si="52" ref="I75:P75">SUM(I76:I81)</f>
        <v>10135909.6</v>
      </c>
      <c r="J75" s="11">
        <f t="shared" si="52"/>
        <v>6081545.76</v>
      </c>
      <c r="K75" s="11">
        <f t="shared" si="52"/>
        <v>4054363.84</v>
      </c>
      <c r="L75" s="11">
        <f t="shared" si="52"/>
        <v>256776.37653333333</v>
      </c>
      <c r="M75" s="11">
        <f t="shared" si="52"/>
        <v>205421101.22666666</v>
      </c>
      <c r="N75" s="22">
        <f t="shared" si="52"/>
        <v>10272</v>
      </c>
      <c r="O75" s="22">
        <f t="shared" si="52"/>
        <v>9546</v>
      </c>
      <c r="P75" s="22">
        <f t="shared" si="52"/>
        <v>8744</v>
      </c>
      <c r="Q75" s="22">
        <v>802</v>
      </c>
      <c r="R75" s="30"/>
    </row>
    <row r="76" spans="1:18" s="5" customFormat="1" ht="13.5" hidden="1">
      <c r="A76" s="12">
        <v>440901000</v>
      </c>
      <c r="B76" s="39" t="s">
        <v>23</v>
      </c>
      <c r="C76" s="20">
        <v>465</v>
      </c>
      <c r="D76" s="20">
        <v>43873</v>
      </c>
      <c r="E76" s="20">
        <v>1411</v>
      </c>
      <c r="F76" s="20">
        <v>22924</v>
      </c>
      <c r="G76" s="15">
        <v>2</v>
      </c>
      <c r="H76" s="16">
        <v>0.5</v>
      </c>
      <c r="I76" s="15">
        <f aca="true" t="shared" si="53" ref="I76:I81">D76*9.8+F76*12.7</f>
        <v>721090.2</v>
      </c>
      <c r="J76" s="15">
        <f aca="true" t="shared" si="54" ref="J76:J81">I76*0.6</f>
        <v>432654.11999999994</v>
      </c>
      <c r="K76" s="15">
        <f aca="true" t="shared" si="55" ref="K76:K81">I76*0.4</f>
        <v>288436.08</v>
      </c>
      <c r="L76" s="15">
        <f aca="true" t="shared" si="56" ref="L76:L81">J76/50+K76/30</f>
        <v>18267.6184</v>
      </c>
      <c r="M76" s="15">
        <f aca="true" t="shared" si="57" ref="M76:M81">L76*800</f>
        <v>14614094.719999999</v>
      </c>
      <c r="N76" s="23">
        <f aca="true" t="shared" si="58" ref="N76:N81">ROUND(M76*0.5/10000,0)</f>
        <v>731</v>
      </c>
      <c r="O76" s="24">
        <f aca="true" t="shared" si="59" ref="O76:O81">ROUND(83140/$N$7*N76,0)</f>
        <v>679</v>
      </c>
      <c r="P76" s="23">
        <f aca="true" t="shared" si="60" ref="P76:P81">O76-Q76</f>
        <v>622</v>
      </c>
      <c r="Q76" s="24">
        <v>57</v>
      </c>
      <c r="R76" s="15"/>
    </row>
    <row r="77" spans="1:18" s="5" customFormat="1" ht="13.5" hidden="1">
      <c r="A77" s="12">
        <v>440902000</v>
      </c>
      <c r="B77" s="39" t="s">
        <v>87</v>
      </c>
      <c r="C77" s="20">
        <v>27640</v>
      </c>
      <c r="D77" s="20">
        <v>57029</v>
      </c>
      <c r="E77" s="20">
        <v>11968</v>
      </c>
      <c r="F77" s="20">
        <v>19790</v>
      </c>
      <c r="G77" s="15">
        <v>2</v>
      </c>
      <c r="H77" s="16">
        <v>0.5</v>
      </c>
      <c r="I77" s="15">
        <f t="shared" si="53"/>
        <v>810217.2000000001</v>
      </c>
      <c r="J77" s="15">
        <f t="shared" si="54"/>
        <v>486130.32</v>
      </c>
      <c r="K77" s="15">
        <f t="shared" si="55"/>
        <v>324086.88000000006</v>
      </c>
      <c r="L77" s="15">
        <f t="shared" si="56"/>
        <v>20525.502400000005</v>
      </c>
      <c r="M77" s="15">
        <f t="shared" si="57"/>
        <v>16420401.920000004</v>
      </c>
      <c r="N77" s="23">
        <f t="shared" si="58"/>
        <v>821</v>
      </c>
      <c r="O77" s="24">
        <f t="shared" si="59"/>
        <v>763</v>
      </c>
      <c r="P77" s="23">
        <f t="shared" si="60"/>
        <v>699</v>
      </c>
      <c r="Q77" s="24">
        <v>64</v>
      </c>
      <c r="R77" s="15"/>
    </row>
    <row r="78" spans="1:18" s="5" customFormat="1" ht="27" hidden="1">
      <c r="A78" s="12">
        <v>440904000</v>
      </c>
      <c r="B78" s="39" t="s">
        <v>88</v>
      </c>
      <c r="C78" s="20">
        <v>125561</v>
      </c>
      <c r="D78" s="20">
        <v>154972</v>
      </c>
      <c r="E78" s="20">
        <v>34155</v>
      </c>
      <c r="F78" s="20">
        <v>43112</v>
      </c>
      <c r="G78" s="15">
        <v>2</v>
      </c>
      <c r="H78" s="16">
        <v>0.5</v>
      </c>
      <c r="I78" s="15">
        <f t="shared" si="53"/>
        <v>2066248</v>
      </c>
      <c r="J78" s="15">
        <f t="shared" si="54"/>
        <v>1239748.8</v>
      </c>
      <c r="K78" s="15">
        <f t="shared" si="55"/>
        <v>826499.2000000001</v>
      </c>
      <c r="L78" s="15">
        <f t="shared" si="56"/>
        <v>52344.94933333334</v>
      </c>
      <c r="M78" s="15">
        <f t="shared" si="57"/>
        <v>41875959.46666667</v>
      </c>
      <c r="N78" s="23">
        <f t="shared" si="58"/>
        <v>2094</v>
      </c>
      <c r="O78" s="24">
        <f t="shared" si="59"/>
        <v>1946</v>
      </c>
      <c r="P78" s="23">
        <f t="shared" si="60"/>
        <v>1782</v>
      </c>
      <c r="Q78" s="24">
        <v>164</v>
      </c>
      <c r="R78" s="31" t="s">
        <v>89</v>
      </c>
    </row>
    <row r="79" spans="1:18" s="5" customFormat="1" ht="13.5" hidden="1">
      <c r="A79" s="12">
        <v>440981000</v>
      </c>
      <c r="B79" s="39" t="s">
        <v>90</v>
      </c>
      <c r="C79" s="20">
        <v>101611</v>
      </c>
      <c r="D79" s="20">
        <v>138680</v>
      </c>
      <c r="E79" s="20">
        <v>48081</v>
      </c>
      <c r="F79" s="20">
        <v>62527</v>
      </c>
      <c r="G79" s="15">
        <v>2</v>
      </c>
      <c r="H79" s="16">
        <v>0.5</v>
      </c>
      <c r="I79" s="15">
        <f t="shared" si="53"/>
        <v>2153156.9</v>
      </c>
      <c r="J79" s="15">
        <f t="shared" si="54"/>
        <v>1291894.14</v>
      </c>
      <c r="K79" s="15">
        <f t="shared" si="55"/>
        <v>861262.76</v>
      </c>
      <c r="L79" s="15">
        <f t="shared" si="56"/>
        <v>54546.64146666667</v>
      </c>
      <c r="M79" s="15">
        <f t="shared" si="57"/>
        <v>43637313.17333333</v>
      </c>
      <c r="N79" s="23">
        <f t="shared" si="58"/>
        <v>2182</v>
      </c>
      <c r="O79" s="24">
        <f t="shared" si="59"/>
        <v>2028</v>
      </c>
      <c r="P79" s="23">
        <f t="shared" si="60"/>
        <v>1858</v>
      </c>
      <c r="Q79" s="24">
        <v>170</v>
      </c>
      <c r="R79" s="15"/>
    </row>
    <row r="80" spans="1:18" s="5" customFormat="1" ht="15" customHeight="1" hidden="1">
      <c r="A80" s="12">
        <v>440982000</v>
      </c>
      <c r="B80" s="39" t="s">
        <v>91</v>
      </c>
      <c r="C80" s="20">
        <v>113208</v>
      </c>
      <c r="D80" s="20">
        <v>162426</v>
      </c>
      <c r="E80" s="20">
        <v>48559</v>
      </c>
      <c r="F80" s="20">
        <v>69357</v>
      </c>
      <c r="G80" s="15">
        <v>2</v>
      </c>
      <c r="H80" s="16">
        <v>0.5</v>
      </c>
      <c r="I80" s="15">
        <f t="shared" si="53"/>
        <v>2472608.7</v>
      </c>
      <c r="J80" s="15">
        <f t="shared" si="54"/>
        <v>1483565.22</v>
      </c>
      <c r="K80" s="15">
        <f t="shared" si="55"/>
        <v>989043.4800000001</v>
      </c>
      <c r="L80" s="15">
        <f t="shared" si="56"/>
        <v>62639.4204</v>
      </c>
      <c r="M80" s="15">
        <f t="shared" si="57"/>
        <v>50111536.32</v>
      </c>
      <c r="N80" s="23">
        <f t="shared" si="58"/>
        <v>2506</v>
      </c>
      <c r="O80" s="24">
        <f t="shared" si="59"/>
        <v>2329</v>
      </c>
      <c r="P80" s="23">
        <f t="shared" si="60"/>
        <v>2133</v>
      </c>
      <c r="Q80" s="24">
        <v>196</v>
      </c>
      <c r="R80" s="15"/>
    </row>
    <row r="81" spans="1:18" s="5" customFormat="1" ht="13.5" hidden="1">
      <c r="A81" s="12">
        <v>440983000</v>
      </c>
      <c r="B81" s="39" t="s">
        <v>92</v>
      </c>
      <c r="C81" s="20">
        <v>70182</v>
      </c>
      <c r="D81" s="20">
        <v>124265</v>
      </c>
      <c r="E81" s="20">
        <v>27962</v>
      </c>
      <c r="F81" s="20">
        <v>54708</v>
      </c>
      <c r="G81" s="15">
        <v>2</v>
      </c>
      <c r="H81" s="16">
        <v>0.5</v>
      </c>
      <c r="I81" s="15">
        <f t="shared" si="53"/>
        <v>1912588.6</v>
      </c>
      <c r="J81" s="15">
        <f t="shared" si="54"/>
        <v>1147553.16</v>
      </c>
      <c r="K81" s="15">
        <f t="shared" si="55"/>
        <v>765035.4400000001</v>
      </c>
      <c r="L81" s="15">
        <f t="shared" si="56"/>
        <v>48452.24453333333</v>
      </c>
      <c r="M81" s="15">
        <f t="shared" si="57"/>
        <v>38761795.626666665</v>
      </c>
      <c r="N81" s="23">
        <f t="shared" si="58"/>
        <v>1938</v>
      </c>
      <c r="O81" s="24">
        <f t="shared" si="59"/>
        <v>1801</v>
      </c>
      <c r="P81" s="23">
        <f t="shared" si="60"/>
        <v>1650</v>
      </c>
      <c r="Q81" s="24">
        <v>151</v>
      </c>
      <c r="R81" s="15"/>
    </row>
    <row r="82" spans="1:18" s="4" customFormat="1" ht="13.5" hidden="1">
      <c r="A82" s="11"/>
      <c r="B82" s="11" t="s">
        <v>93</v>
      </c>
      <c r="C82" s="11">
        <v>263559</v>
      </c>
      <c r="D82" s="11">
        <v>376779</v>
      </c>
      <c r="E82" s="11">
        <v>118892</v>
      </c>
      <c r="F82" s="11">
        <v>165288</v>
      </c>
      <c r="G82" s="11"/>
      <c r="H82" s="11"/>
      <c r="I82" s="11">
        <f aca="true" t="shared" si="61" ref="I82:P82">SUM(I83:I92)</f>
        <v>5791591.8</v>
      </c>
      <c r="J82" s="11">
        <f t="shared" si="61"/>
        <v>3474955.08</v>
      </c>
      <c r="K82" s="11">
        <f t="shared" si="61"/>
        <v>2316636.72</v>
      </c>
      <c r="L82" s="11">
        <f t="shared" si="61"/>
        <v>146720.3256</v>
      </c>
      <c r="M82" s="11">
        <f t="shared" si="61"/>
        <v>117376260.48000002</v>
      </c>
      <c r="N82" s="22">
        <f t="shared" si="61"/>
        <v>5324</v>
      </c>
      <c r="O82" s="22">
        <f t="shared" si="61"/>
        <v>4948</v>
      </c>
      <c r="P82" s="22">
        <f t="shared" si="61"/>
        <v>4532</v>
      </c>
      <c r="Q82" s="22">
        <v>416</v>
      </c>
      <c r="R82" s="30"/>
    </row>
    <row r="83" spans="1:18" s="5" customFormat="1" ht="13.5" hidden="1">
      <c r="A83" s="12">
        <v>441201000</v>
      </c>
      <c r="B83" s="39" t="s">
        <v>23</v>
      </c>
      <c r="C83" s="20">
        <v>0</v>
      </c>
      <c r="D83" s="20">
        <v>0</v>
      </c>
      <c r="E83" s="20">
        <v>0</v>
      </c>
      <c r="F83" s="20">
        <v>0</v>
      </c>
      <c r="G83" s="15">
        <v>3</v>
      </c>
      <c r="H83" s="16">
        <v>0.4</v>
      </c>
      <c r="I83" s="15">
        <f aca="true" t="shared" si="62" ref="I83:I92">D83*9.8+F83*12.7</f>
        <v>0</v>
      </c>
      <c r="J83" s="15">
        <f aca="true" t="shared" si="63" ref="J83:J92">I83*0.6</f>
        <v>0</v>
      </c>
      <c r="K83" s="15">
        <f aca="true" t="shared" si="64" ref="K83:K92">I83*0.4</f>
        <v>0</v>
      </c>
      <c r="L83" s="15">
        <f aca="true" t="shared" si="65" ref="L83:L92">J83/50+K83/30</f>
        <v>0</v>
      </c>
      <c r="M83" s="15">
        <f aca="true" t="shared" si="66" ref="M83:M92">L83*800</f>
        <v>0</v>
      </c>
      <c r="N83" s="23">
        <f>ROUND(M83*0.4/10000,0)</f>
        <v>0</v>
      </c>
      <c r="O83" s="24">
        <f aca="true" t="shared" si="67" ref="O83:O92">ROUND(83140/$N$7*N83,0)</f>
        <v>0</v>
      </c>
      <c r="P83" s="23">
        <f aca="true" t="shared" si="68" ref="P83:P92">O83-Q83</f>
        <v>0</v>
      </c>
      <c r="Q83" s="24">
        <v>0</v>
      </c>
      <c r="R83" s="15"/>
    </row>
    <row r="84" spans="1:18" s="5" customFormat="1" ht="13.5" hidden="1">
      <c r="A84" s="12">
        <v>441202000</v>
      </c>
      <c r="B84" s="39" t="s">
        <v>94</v>
      </c>
      <c r="C84" s="20">
        <v>0</v>
      </c>
      <c r="D84" s="20">
        <v>44414</v>
      </c>
      <c r="E84" s="20">
        <v>0</v>
      </c>
      <c r="F84" s="20">
        <v>17960</v>
      </c>
      <c r="G84" s="15">
        <v>3</v>
      </c>
      <c r="H84" s="16">
        <v>0.4</v>
      </c>
      <c r="I84" s="15">
        <f t="shared" si="62"/>
        <v>663349.2</v>
      </c>
      <c r="J84" s="15">
        <f t="shared" si="63"/>
        <v>398009.51999999996</v>
      </c>
      <c r="K84" s="15">
        <f t="shared" si="64"/>
        <v>265339.68</v>
      </c>
      <c r="L84" s="15">
        <f t="shared" si="65"/>
        <v>16804.8464</v>
      </c>
      <c r="M84" s="15">
        <f t="shared" si="66"/>
        <v>13443877.12</v>
      </c>
      <c r="N84" s="23">
        <f>ROUND(M84*0.4/10000,0)</f>
        <v>538</v>
      </c>
      <c r="O84" s="24">
        <f t="shared" si="67"/>
        <v>500</v>
      </c>
      <c r="P84" s="23">
        <f t="shared" si="68"/>
        <v>458</v>
      </c>
      <c r="Q84" s="24">
        <v>42</v>
      </c>
      <c r="R84" s="15"/>
    </row>
    <row r="85" spans="1:18" s="5" customFormat="1" ht="13.5" hidden="1">
      <c r="A85" s="12">
        <v>441203000</v>
      </c>
      <c r="B85" s="39" t="s">
        <v>95</v>
      </c>
      <c r="C85" s="20">
        <v>7162</v>
      </c>
      <c r="D85" s="20">
        <v>18682</v>
      </c>
      <c r="E85" s="20">
        <v>3755</v>
      </c>
      <c r="F85" s="20">
        <v>8161</v>
      </c>
      <c r="G85" s="15">
        <v>3</v>
      </c>
      <c r="H85" s="16">
        <v>0.4</v>
      </c>
      <c r="I85" s="15">
        <f t="shared" si="62"/>
        <v>286728.3</v>
      </c>
      <c r="J85" s="15">
        <f t="shared" si="63"/>
        <v>172036.97999999998</v>
      </c>
      <c r="K85" s="15">
        <f t="shared" si="64"/>
        <v>114691.32</v>
      </c>
      <c r="L85" s="15">
        <f t="shared" si="65"/>
        <v>7263.7836</v>
      </c>
      <c r="M85" s="15">
        <f t="shared" si="66"/>
        <v>5811026.88</v>
      </c>
      <c r="N85" s="23">
        <f>ROUND(M85*0.4/10000,0)</f>
        <v>232</v>
      </c>
      <c r="O85" s="24">
        <f t="shared" si="67"/>
        <v>216</v>
      </c>
      <c r="P85" s="23">
        <f t="shared" si="68"/>
        <v>198</v>
      </c>
      <c r="Q85" s="24">
        <v>18</v>
      </c>
      <c r="R85" s="15"/>
    </row>
    <row r="86" spans="1:18" s="5" customFormat="1" ht="13.5" hidden="1">
      <c r="A86" s="12">
        <v>441204000</v>
      </c>
      <c r="B86" s="39" t="s">
        <v>96</v>
      </c>
      <c r="C86" s="20">
        <v>48138</v>
      </c>
      <c r="D86" s="20">
        <v>65017</v>
      </c>
      <c r="E86" s="20">
        <v>19363</v>
      </c>
      <c r="F86" s="20">
        <v>27558</v>
      </c>
      <c r="G86" s="15">
        <v>3</v>
      </c>
      <c r="H86" s="16">
        <v>0.4</v>
      </c>
      <c r="I86" s="15">
        <f t="shared" si="62"/>
        <v>987153.2000000001</v>
      </c>
      <c r="J86" s="15">
        <f t="shared" si="63"/>
        <v>592291.92</v>
      </c>
      <c r="K86" s="15">
        <f t="shared" si="64"/>
        <v>394861.28</v>
      </c>
      <c r="L86" s="15">
        <f t="shared" si="65"/>
        <v>25007.88106666667</v>
      </c>
      <c r="M86" s="15">
        <f t="shared" si="66"/>
        <v>20006304.853333335</v>
      </c>
      <c r="N86" s="23">
        <f>ROUND(M86*0.4/10000,0)</f>
        <v>800</v>
      </c>
      <c r="O86" s="24">
        <f t="shared" si="67"/>
        <v>743</v>
      </c>
      <c r="P86" s="23">
        <f t="shared" si="68"/>
        <v>680</v>
      </c>
      <c r="Q86" s="24">
        <v>63</v>
      </c>
      <c r="R86" s="15"/>
    </row>
    <row r="87" spans="1:18" s="5" customFormat="1" ht="13.5" hidden="1">
      <c r="A87" s="12">
        <v>441223000</v>
      </c>
      <c r="B87" s="39" t="s">
        <v>97</v>
      </c>
      <c r="C87" s="20">
        <v>37113</v>
      </c>
      <c r="D87" s="20">
        <v>37113</v>
      </c>
      <c r="E87" s="20">
        <v>16920</v>
      </c>
      <c r="F87" s="20">
        <v>16920</v>
      </c>
      <c r="G87" s="15">
        <v>2</v>
      </c>
      <c r="H87" s="16">
        <v>0.5</v>
      </c>
      <c r="I87" s="15">
        <f t="shared" si="62"/>
        <v>578591.4</v>
      </c>
      <c r="J87" s="15">
        <f t="shared" si="63"/>
        <v>347154.84</v>
      </c>
      <c r="K87" s="15">
        <f t="shared" si="64"/>
        <v>231436.56000000003</v>
      </c>
      <c r="L87" s="15">
        <f t="shared" si="65"/>
        <v>14657.6488</v>
      </c>
      <c r="M87" s="15">
        <f t="shared" si="66"/>
        <v>11726119.040000001</v>
      </c>
      <c r="N87" s="23">
        <f>ROUND(M87*0.5/10000,0)</f>
        <v>586</v>
      </c>
      <c r="O87" s="24">
        <f t="shared" si="67"/>
        <v>545</v>
      </c>
      <c r="P87" s="23">
        <f t="shared" si="68"/>
        <v>499</v>
      </c>
      <c r="Q87" s="24">
        <v>46</v>
      </c>
      <c r="R87" s="15"/>
    </row>
    <row r="88" spans="1:18" s="5" customFormat="1" ht="13.5" hidden="1">
      <c r="A88" s="12">
        <v>441224000</v>
      </c>
      <c r="B88" s="39" t="s">
        <v>98</v>
      </c>
      <c r="C88" s="20">
        <v>90627</v>
      </c>
      <c r="D88" s="20">
        <v>90627</v>
      </c>
      <c r="E88" s="20">
        <v>41714</v>
      </c>
      <c r="F88" s="20">
        <v>41714</v>
      </c>
      <c r="G88" s="15">
        <v>2</v>
      </c>
      <c r="H88" s="16">
        <v>0.5</v>
      </c>
      <c r="I88" s="15">
        <f t="shared" si="62"/>
        <v>1417912.4</v>
      </c>
      <c r="J88" s="15">
        <f t="shared" si="63"/>
        <v>850747.44</v>
      </c>
      <c r="K88" s="15">
        <f t="shared" si="64"/>
        <v>567164.96</v>
      </c>
      <c r="L88" s="15">
        <f t="shared" si="65"/>
        <v>35920.447466666665</v>
      </c>
      <c r="M88" s="15">
        <f t="shared" si="66"/>
        <v>28736357.973333333</v>
      </c>
      <c r="N88" s="23">
        <f>ROUND(M88*0.5/10000,0)</f>
        <v>1437</v>
      </c>
      <c r="O88" s="24">
        <f t="shared" si="67"/>
        <v>1335</v>
      </c>
      <c r="P88" s="23">
        <f t="shared" si="68"/>
        <v>1223</v>
      </c>
      <c r="Q88" s="24">
        <v>112</v>
      </c>
      <c r="R88" s="15"/>
    </row>
    <row r="89" spans="1:18" s="5" customFormat="1" ht="13.5" hidden="1">
      <c r="A89" s="12">
        <v>441225000</v>
      </c>
      <c r="B89" s="39" t="s">
        <v>99</v>
      </c>
      <c r="C89" s="20">
        <v>36376</v>
      </c>
      <c r="D89" s="20">
        <v>36376</v>
      </c>
      <c r="E89" s="20">
        <v>16329</v>
      </c>
      <c r="F89" s="20">
        <v>16329</v>
      </c>
      <c r="G89" s="15">
        <v>2</v>
      </c>
      <c r="H89" s="16">
        <v>0.5</v>
      </c>
      <c r="I89" s="15">
        <f t="shared" si="62"/>
        <v>563863.1000000001</v>
      </c>
      <c r="J89" s="15">
        <f t="shared" si="63"/>
        <v>338317.86000000004</v>
      </c>
      <c r="K89" s="15">
        <f t="shared" si="64"/>
        <v>225545.24000000005</v>
      </c>
      <c r="L89" s="15">
        <f t="shared" si="65"/>
        <v>14284.53186666667</v>
      </c>
      <c r="M89" s="15">
        <f t="shared" si="66"/>
        <v>11427625.493333336</v>
      </c>
      <c r="N89" s="23">
        <f>ROUND(M89*0.5/10000,0)</f>
        <v>571</v>
      </c>
      <c r="O89" s="24">
        <f t="shared" si="67"/>
        <v>531</v>
      </c>
      <c r="P89" s="23">
        <f t="shared" si="68"/>
        <v>486</v>
      </c>
      <c r="Q89" s="24">
        <v>45</v>
      </c>
      <c r="R89" s="15"/>
    </row>
    <row r="90" spans="1:18" s="5" customFormat="1" ht="13.5" hidden="1">
      <c r="A90" s="12">
        <v>441226000</v>
      </c>
      <c r="B90" s="39" t="s">
        <v>100</v>
      </c>
      <c r="C90" s="20">
        <v>33653</v>
      </c>
      <c r="D90" s="20">
        <v>33653</v>
      </c>
      <c r="E90" s="20">
        <v>16892</v>
      </c>
      <c r="F90" s="20">
        <v>16892</v>
      </c>
      <c r="G90" s="15">
        <v>2</v>
      </c>
      <c r="H90" s="16">
        <v>0.5</v>
      </c>
      <c r="I90" s="15">
        <f t="shared" si="62"/>
        <v>544327.8</v>
      </c>
      <c r="J90" s="15">
        <f t="shared" si="63"/>
        <v>326596.68</v>
      </c>
      <c r="K90" s="15">
        <f t="shared" si="64"/>
        <v>217731.12000000002</v>
      </c>
      <c r="L90" s="15">
        <f t="shared" si="65"/>
        <v>13789.637600000002</v>
      </c>
      <c r="M90" s="15">
        <f t="shared" si="66"/>
        <v>11031710.080000002</v>
      </c>
      <c r="N90" s="23">
        <f>ROUND(M90*0.5/10000,0)</f>
        <v>552</v>
      </c>
      <c r="O90" s="24">
        <f t="shared" si="67"/>
        <v>513</v>
      </c>
      <c r="P90" s="23">
        <f t="shared" si="68"/>
        <v>470</v>
      </c>
      <c r="Q90" s="24">
        <v>43</v>
      </c>
      <c r="R90" s="15"/>
    </row>
    <row r="91" spans="1:18" s="5" customFormat="1" ht="13.5" hidden="1">
      <c r="A91" s="12">
        <v>441283000</v>
      </c>
      <c r="B91" s="39" t="s">
        <v>96</v>
      </c>
      <c r="C91" s="20">
        <v>0</v>
      </c>
      <c r="D91" s="20"/>
      <c r="E91" s="20">
        <v>0</v>
      </c>
      <c r="F91" s="20"/>
      <c r="G91" s="15">
        <v>3</v>
      </c>
      <c r="H91" s="16">
        <v>0.4</v>
      </c>
      <c r="I91" s="15">
        <f t="shared" si="62"/>
        <v>0</v>
      </c>
      <c r="J91" s="15">
        <f t="shared" si="63"/>
        <v>0</v>
      </c>
      <c r="K91" s="15">
        <f t="shared" si="64"/>
        <v>0</v>
      </c>
      <c r="L91" s="15">
        <f t="shared" si="65"/>
        <v>0</v>
      </c>
      <c r="M91" s="15">
        <f t="shared" si="66"/>
        <v>0</v>
      </c>
      <c r="N91" s="23">
        <f>ROUND(M91*0.4/10000,0)</f>
        <v>0</v>
      </c>
      <c r="O91" s="24">
        <f t="shared" si="67"/>
        <v>0</v>
      </c>
      <c r="P91" s="23">
        <f t="shared" si="68"/>
        <v>0</v>
      </c>
      <c r="Q91" s="24">
        <v>0</v>
      </c>
      <c r="R91" s="15"/>
    </row>
    <row r="92" spans="1:18" s="5" customFormat="1" ht="13.5" hidden="1">
      <c r="A92" s="12">
        <v>441284000</v>
      </c>
      <c r="B92" s="39" t="s">
        <v>101</v>
      </c>
      <c r="C92" s="20">
        <v>10490</v>
      </c>
      <c r="D92" s="20">
        <v>50897</v>
      </c>
      <c r="E92" s="20">
        <v>3919</v>
      </c>
      <c r="F92" s="20">
        <v>19754</v>
      </c>
      <c r="G92" s="15">
        <v>3</v>
      </c>
      <c r="H92" s="16">
        <v>0.4</v>
      </c>
      <c r="I92" s="15">
        <f t="shared" si="62"/>
        <v>749666.4</v>
      </c>
      <c r="J92" s="15">
        <f t="shared" si="63"/>
        <v>449799.84</v>
      </c>
      <c r="K92" s="15">
        <f t="shared" si="64"/>
        <v>299866.56</v>
      </c>
      <c r="L92" s="15">
        <f t="shared" si="65"/>
        <v>18991.5488</v>
      </c>
      <c r="M92" s="15">
        <f t="shared" si="66"/>
        <v>15193239.040000001</v>
      </c>
      <c r="N92" s="23">
        <f>ROUND(M92*0.4/10000,0)</f>
        <v>608</v>
      </c>
      <c r="O92" s="24">
        <f t="shared" si="67"/>
        <v>565</v>
      </c>
      <c r="P92" s="23">
        <f t="shared" si="68"/>
        <v>518</v>
      </c>
      <c r="Q92" s="24">
        <v>47</v>
      </c>
      <c r="R92" s="31" t="s">
        <v>102</v>
      </c>
    </row>
    <row r="93" spans="1:18" s="4" customFormat="1" ht="13.5" hidden="1">
      <c r="A93" s="11"/>
      <c r="B93" s="11" t="s">
        <v>103</v>
      </c>
      <c r="C93" s="11">
        <v>277704</v>
      </c>
      <c r="D93" s="11">
        <v>463783</v>
      </c>
      <c r="E93" s="11">
        <v>110376</v>
      </c>
      <c r="F93" s="11">
        <v>178111</v>
      </c>
      <c r="G93" s="11"/>
      <c r="H93" s="11"/>
      <c r="I93" s="11">
        <f aca="true" t="shared" si="69" ref="I93:P93">SUM(I94:I99)</f>
        <v>6807083.100000001</v>
      </c>
      <c r="J93" s="11">
        <f t="shared" si="69"/>
        <v>4084249.8599999994</v>
      </c>
      <c r="K93" s="11">
        <f t="shared" si="69"/>
        <v>2722833.2400000007</v>
      </c>
      <c r="L93" s="11">
        <f t="shared" si="69"/>
        <v>172446.10520000002</v>
      </c>
      <c r="M93" s="11">
        <f t="shared" si="69"/>
        <v>137956884.16</v>
      </c>
      <c r="N93" s="22">
        <f t="shared" si="69"/>
        <v>6190</v>
      </c>
      <c r="O93" s="22">
        <f t="shared" si="69"/>
        <v>5752</v>
      </c>
      <c r="P93" s="22">
        <f t="shared" si="69"/>
        <v>5268</v>
      </c>
      <c r="Q93" s="22">
        <v>484</v>
      </c>
      <c r="R93" s="30"/>
    </row>
    <row r="94" spans="1:18" s="5" customFormat="1" ht="13.5" hidden="1">
      <c r="A94" s="12">
        <v>441301000</v>
      </c>
      <c r="B94" s="39" t="s">
        <v>23</v>
      </c>
      <c r="C94" s="14">
        <v>0</v>
      </c>
      <c r="D94" s="14">
        <v>1797</v>
      </c>
      <c r="E94" s="14">
        <v>0</v>
      </c>
      <c r="F94" s="14">
        <v>5667</v>
      </c>
      <c r="G94" s="15">
        <v>3</v>
      </c>
      <c r="H94" s="16">
        <v>0.4</v>
      </c>
      <c r="I94" s="15">
        <f aca="true" t="shared" si="70" ref="I94:I99">D94*9.8+F94*12.7</f>
        <v>89581.5</v>
      </c>
      <c r="J94" s="15">
        <f aca="true" t="shared" si="71" ref="J94:J99">I94*0.6</f>
        <v>53748.9</v>
      </c>
      <c r="K94" s="15">
        <f aca="true" t="shared" si="72" ref="K94:K99">I94*0.4</f>
        <v>35832.6</v>
      </c>
      <c r="L94" s="15">
        <f aca="true" t="shared" si="73" ref="L94:L99">J94/50+K94/30</f>
        <v>2269.398</v>
      </c>
      <c r="M94" s="15">
        <f aca="true" t="shared" si="74" ref="M94:M99">L94*800</f>
        <v>1815518.4000000001</v>
      </c>
      <c r="N94" s="23">
        <f>ROUND(M94*0.4/10000,0)</f>
        <v>73</v>
      </c>
      <c r="O94" s="24">
        <f aca="true" t="shared" si="75" ref="O94:O99">ROUND(83140/$N$7*N94,0)</f>
        <v>68</v>
      </c>
      <c r="P94" s="23">
        <f aca="true" t="shared" si="76" ref="P94:P99">O94-Q94</f>
        <v>62</v>
      </c>
      <c r="Q94" s="24">
        <v>6</v>
      </c>
      <c r="R94" s="15"/>
    </row>
    <row r="95" spans="1:18" s="5" customFormat="1" ht="13.5" hidden="1">
      <c r="A95" s="12">
        <v>441302000</v>
      </c>
      <c r="B95" s="39" t="s">
        <v>104</v>
      </c>
      <c r="C95" s="20">
        <v>34318</v>
      </c>
      <c r="D95" s="20">
        <v>150474</v>
      </c>
      <c r="E95" s="20">
        <v>9904</v>
      </c>
      <c r="F95" s="20">
        <v>45361</v>
      </c>
      <c r="G95" s="15">
        <v>3</v>
      </c>
      <c r="H95" s="16">
        <v>0.4</v>
      </c>
      <c r="I95" s="15">
        <f t="shared" si="70"/>
        <v>2050729.9000000001</v>
      </c>
      <c r="J95" s="15">
        <f t="shared" si="71"/>
        <v>1230437.94</v>
      </c>
      <c r="K95" s="15">
        <f t="shared" si="72"/>
        <v>820291.9600000001</v>
      </c>
      <c r="L95" s="15">
        <f t="shared" si="73"/>
        <v>51951.824133333335</v>
      </c>
      <c r="M95" s="15">
        <f t="shared" si="74"/>
        <v>41561459.306666665</v>
      </c>
      <c r="N95" s="23">
        <f>ROUND(M95*0.4/10000,0)</f>
        <v>1662</v>
      </c>
      <c r="O95" s="24">
        <f t="shared" si="75"/>
        <v>1544</v>
      </c>
      <c r="P95" s="23">
        <f t="shared" si="76"/>
        <v>1414</v>
      </c>
      <c r="Q95" s="24">
        <v>130</v>
      </c>
      <c r="R95" s="31" t="s">
        <v>105</v>
      </c>
    </row>
    <row r="96" spans="1:18" s="5" customFormat="1" ht="13.5" hidden="1">
      <c r="A96" s="12">
        <v>441303000</v>
      </c>
      <c r="B96" s="39" t="s">
        <v>106</v>
      </c>
      <c r="C96" s="20">
        <v>23012</v>
      </c>
      <c r="D96" s="20">
        <v>89851</v>
      </c>
      <c r="E96" s="20">
        <v>7905</v>
      </c>
      <c r="F96" s="20">
        <v>34516</v>
      </c>
      <c r="G96" s="15">
        <v>3</v>
      </c>
      <c r="H96" s="16">
        <v>0.4</v>
      </c>
      <c r="I96" s="15">
        <f t="shared" si="70"/>
        <v>1318893</v>
      </c>
      <c r="J96" s="15">
        <f t="shared" si="71"/>
        <v>791335.7999999999</v>
      </c>
      <c r="K96" s="15">
        <f t="shared" si="72"/>
        <v>527557.2000000001</v>
      </c>
      <c r="L96" s="15">
        <f t="shared" si="73"/>
        <v>33411.956</v>
      </c>
      <c r="M96" s="15">
        <f t="shared" si="74"/>
        <v>26729564.799999997</v>
      </c>
      <c r="N96" s="23">
        <f>ROUND(M96*0.4/10000,0)</f>
        <v>1069</v>
      </c>
      <c r="O96" s="24">
        <f t="shared" si="75"/>
        <v>993</v>
      </c>
      <c r="P96" s="23">
        <f t="shared" si="76"/>
        <v>909</v>
      </c>
      <c r="Q96" s="24">
        <v>84</v>
      </c>
      <c r="R96" s="31" t="s">
        <v>107</v>
      </c>
    </row>
    <row r="97" spans="1:18" s="5" customFormat="1" ht="13.5" hidden="1">
      <c r="A97" s="12">
        <v>441322000</v>
      </c>
      <c r="B97" s="39" t="s">
        <v>108</v>
      </c>
      <c r="C97" s="20">
        <v>95975</v>
      </c>
      <c r="D97" s="20">
        <v>96934</v>
      </c>
      <c r="E97" s="20">
        <v>39749</v>
      </c>
      <c r="F97" s="20">
        <v>39749</v>
      </c>
      <c r="G97" s="15">
        <v>3</v>
      </c>
      <c r="H97" s="16">
        <v>0.4</v>
      </c>
      <c r="I97" s="15">
        <f t="shared" si="70"/>
        <v>1454765.5</v>
      </c>
      <c r="J97" s="15">
        <f t="shared" si="71"/>
        <v>872859.2999999999</v>
      </c>
      <c r="K97" s="15">
        <f t="shared" si="72"/>
        <v>581906.2000000001</v>
      </c>
      <c r="L97" s="15">
        <f t="shared" si="73"/>
        <v>36854.05933333334</v>
      </c>
      <c r="M97" s="15">
        <f t="shared" si="74"/>
        <v>29483247.46666667</v>
      </c>
      <c r="N97" s="23">
        <f>ROUND(M97*0.4/10000,0)</f>
        <v>1179</v>
      </c>
      <c r="O97" s="24">
        <f t="shared" si="75"/>
        <v>1096</v>
      </c>
      <c r="P97" s="23">
        <f t="shared" si="76"/>
        <v>1004</v>
      </c>
      <c r="Q97" s="24">
        <v>92</v>
      </c>
      <c r="R97" s="15"/>
    </row>
    <row r="98" spans="1:18" s="5" customFormat="1" ht="13.5" hidden="1">
      <c r="A98" s="12">
        <v>441323000</v>
      </c>
      <c r="B98" s="39" t="s">
        <v>109</v>
      </c>
      <c r="C98" s="20">
        <v>93217</v>
      </c>
      <c r="D98" s="20">
        <v>93545</v>
      </c>
      <c r="E98" s="20">
        <v>39927</v>
      </c>
      <c r="F98" s="20">
        <v>39927</v>
      </c>
      <c r="G98" s="15">
        <v>1</v>
      </c>
      <c r="H98" s="16">
        <v>0.6</v>
      </c>
      <c r="I98" s="15">
        <f t="shared" si="70"/>
        <v>1423813.9000000001</v>
      </c>
      <c r="J98" s="15">
        <f t="shared" si="71"/>
        <v>854288.3400000001</v>
      </c>
      <c r="K98" s="15">
        <f t="shared" si="72"/>
        <v>569525.56</v>
      </c>
      <c r="L98" s="15">
        <f t="shared" si="73"/>
        <v>36069.95213333334</v>
      </c>
      <c r="M98" s="15">
        <f t="shared" si="74"/>
        <v>28855961.70666667</v>
      </c>
      <c r="N98" s="23">
        <f>ROUND(M98*0.6/10000,0)</f>
        <v>1731</v>
      </c>
      <c r="O98" s="24">
        <f t="shared" si="75"/>
        <v>1609</v>
      </c>
      <c r="P98" s="23">
        <f t="shared" si="76"/>
        <v>1474</v>
      </c>
      <c r="Q98" s="24">
        <v>135</v>
      </c>
      <c r="R98" s="15"/>
    </row>
    <row r="99" spans="1:18" s="5" customFormat="1" ht="13.5" hidden="1">
      <c r="A99" s="12">
        <v>441324000</v>
      </c>
      <c r="B99" s="39" t="s">
        <v>110</v>
      </c>
      <c r="C99" s="20">
        <v>31182</v>
      </c>
      <c r="D99" s="20">
        <v>31182</v>
      </c>
      <c r="E99" s="20">
        <v>12891</v>
      </c>
      <c r="F99" s="20">
        <v>12891</v>
      </c>
      <c r="G99" s="15">
        <v>2</v>
      </c>
      <c r="H99" s="16">
        <v>0.5</v>
      </c>
      <c r="I99" s="15">
        <f t="shared" si="70"/>
        <v>469299.30000000005</v>
      </c>
      <c r="J99" s="15">
        <f t="shared" si="71"/>
        <v>281579.58</v>
      </c>
      <c r="K99" s="15">
        <f t="shared" si="72"/>
        <v>187719.72000000003</v>
      </c>
      <c r="L99" s="15">
        <f t="shared" si="73"/>
        <v>11888.915600000002</v>
      </c>
      <c r="M99" s="15">
        <f t="shared" si="74"/>
        <v>9511132.480000002</v>
      </c>
      <c r="N99" s="23">
        <f>ROUND(M99*0.5/10000,0)</f>
        <v>476</v>
      </c>
      <c r="O99" s="24">
        <f t="shared" si="75"/>
        <v>442</v>
      </c>
      <c r="P99" s="23">
        <f t="shared" si="76"/>
        <v>405</v>
      </c>
      <c r="Q99" s="24">
        <v>37</v>
      </c>
      <c r="R99" s="15"/>
    </row>
    <row r="100" spans="1:18" s="4" customFormat="1" ht="13.5" hidden="1">
      <c r="A100" s="11"/>
      <c r="B100" s="11" t="s">
        <v>111</v>
      </c>
      <c r="C100" s="11">
        <v>257776</v>
      </c>
      <c r="D100" s="11">
        <v>366547</v>
      </c>
      <c r="E100" s="11">
        <v>119151</v>
      </c>
      <c r="F100" s="11">
        <v>165124</v>
      </c>
      <c r="G100" s="11"/>
      <c r="H100" s="11"/>
      <c r="I100" s="11">
        <f aca="true" t="shared" si="77" ref="I100:P100">SUM(I101:I109)</f>
        <v>5689235.4</v>
      </c>
      <c r="J100" s="11">
        <f t="shared" si="77"/>
        <v>3413541.2399999998</v>
      </c>
      <c r="K100" s="11">
        <f t="shared" si="77"/>
        <v>2275694.16</v>
      </c>
      <c r="L100" s="11">
        <f t="shared" si="77"/>
        <v>144127.29679999998</v>
      </c>
      <c r="M100" s="11">
        <f t="shared" si="77"/>
        <v>115301837.44000001</v>
      </c>
      <c r="N100" s="22">
        <f t="shared" si="77"/>
        <v>6909</v>
      </c>
      <c r="O100" s="22">
        <f t="shared" si="77"/>
        <v>6420</v>
      </c>
      <c r="P100" s="22">
        <f t="shared" si="77"/>
        <v>5880</v>
      </c>
      <c r="Q100" s="22">
        <v>540</v>
      </c>
      <c r="R100" s="30"/>
    </row>
    <row r="101" spans="1:18" s="5" customFormat="1" ht="13.5" hidden="1">
      <c r="A101" s="12">
        <v>441401000</v>
      </c>
      <c r="B101" s="39" t="s">
        <v>23</v>
      </c>
      <c r="C101" s="20">
        <v>0</v>
      </c>
      <c r="D101" s="20">
        <v>0</v>
      </c>
      <c r="E101" s="20">
        <v>0</v>
      </c>
      <c r="F101" s="20">
        <v>3802</v>
      </c>
      <c r="G101" s="15">
        <v>2</v>
      </c>
      <c r="H101" s="16">
        <v>0.5</v>
      </c>
      <c r="I101" s="15">
        <f aca="true" t="shared" si="78" ref="I101:I109">D101*9.8+F101*12.7</f>
        <v>48285.399999999994</v>
      </c>
      <c r="J101" s="15">
        <f aca="true" t="shared" si="79" ref="J101:J109">I101*0.6</f>
        <v>28971.239999999994</v>
      </c>
      <c r="K101" s="15">
        <f aca="true" t="shared" si="80" ref="K101:K109">I101*0.4</f>
        <v>19314.16</v>
      </c>
      <c r="L101" s="15">
        <f aca="true" t="shared" si="81" ref="L101:L109">J101/50+K101/30</f>
        <v>1223.2301333333332</v>
      </c>
      <c r="M101" s="15">
        <f aca="true" t="shared" si="82" ref="M101:M109">L101*800</f>
        <v>978584.1066666666</v>
      </c>
      <c r="N101" s="23">
        <f>ROUND(M101*0.5/10000,0)</f>
        <v>49</v>
      </c>
      <c r="O101" s="24">
        <f aca="true" t="shared" si="83" ref="O101:O109">ROUND(83140/$N$7*N101,0)</f>
        <v>46</v>
      </c>
      <c r="P101" s="23">
        <f aca="true" t="shared" si="84" ref="P101:P109">O101-Q101</f>
        <v>42</v>
      </c>
      <c r="Q101" s="32">
        <v>4</v>
      </c>
      <c r="R101" s="15"/>
    </row>
    <row r="102" spans="1:18" s="5" customFormat="1" ht="13.5" hidden="1">
      <c r="A102" s="12">
        <v>441402000</v>
      </c>
      <c r="B102" s="39" t="s">
        <v>112</v>
      </c>
      <c r="C102" s="20">
        <v>3217</v>
      </c>
      <c r="D102" s="20">
        <v>35770</v>
      </c>
      <c r="E102" s="20">
        <v>1314</v>
      </c>
      <c r="F102" s="20">
        <v>10728</v>
      </c>
      <c r="G102" s="15">
        <v>1</v>
      </c>
      <c r="H102" s="16">
        <v>0.6</v>
      </c>
      <c r="I102" s="15">
        <f t="shared" si="78"/>
        <v>486791.6</v>
      </c>
      <c r="J102" s="15">
        <f t="shared" si="79"/>
        <v>292074.95999999996</v>
      </c>
      <c r="K102" s="15">
        <f t="shared" si="80"/>
        <v>194716.64</v>
      </c>
      <c r="L102" s="15">
        <f t="shared" si="81"/>
        <v>12332.053866666665</v>
      </c>
      <c r="M102" s="15">
        <f t="shared" si="82"/>
        <v>9865643.093333332</v>
      </c>
      <c r="N102" s="23">
        <f aca="true" t="shared" si="85" ref="N102:N109">ROUND(M102*0.6/10000,0)</f>
        <v>592</v>
      </c>
      <c r="O102" s="24">
        <f t="shared" si="83"/>
        <v>550</v>
      </c>
      <c r="P102" s="23">
        <f t="shared" si="84"/>
        <v>504</v>
      </c>
      <c r="Q102" s="32">
        <v>46</v>
      </c>
      <c r="R102" s="15"/>
    </row>
    <row r="103" spans="1:18" s="5" customFormat="1" ht="13.5" hidden="1">
      <c r="A103" s="12">
        <v>441403000</v>
      </c>
      <c r="B103" s="39" t="s">
        <v>113</v>
      </c>
      <c r="C103" s="20">
        <v>17083</v>
      </c>
      <c r="D103" s="20">
        <v>49891</v>
      </c>
      <c r="E103" s="20">
        <v>6304</v>
      </c>
      <c r="F103" s="20">
        <v>18484</v>
      </c>
      <c r="G103" s="15">
        <v>1</v>
      </c>
      <c r="H103" s="16">
        <v>0.6</v>
      </c>
      <c r="I103" s="15">
        <f t="shared" si="78"/>
        <v>723678.6000000001</v>
      </c>
      <c r="J103" s="15">
        <f t="shared" si="79"/>
        <v>434207.16000000003</v>
      </c>
      <c r="K103" s="15">
        <f t="shared" si="80"/>
        <v>289471.44000000006</v>
      </c>
      <c r="L103" s="15">
        <f t="shared" si="81"/>
        <v>18333.1912</v>
      </c>
      <c r="M103" s="15">
        <f t="shared" si="82"/>
        <v>14666552.96</v>
      </c>
      <c r="N103" s="23">
        <f t="shared" si="85"/>
        <v>880</v>
      </c>
      <c r="O103" s="24">
        <f t="shared" si="83"/>
        <v>818</v>
      </c>
      <c r="P103" s="23">
        <f t="shared" si="84"/>
        <v>749</v>
      </c>
      <c r="Q103" s="32">
        <v>69</v>
      </c>
      <c r="R103" s="15"/>
    </row>
    <row r="104" spans="1:18" s="5" customFormat="1" ht="13.5" hidden="1">
      <c r="A104" s="12">
        <v>441422000</v>
      </c>
      <c r="B104" s="39" t="s">
        <v>114</v>
      </c>
      <c r="C104" s="20">
        <v>30176</v>
      </c>
      <c r="D104" s="20">
        <v>30176</v>
      </c>
      <c r="E104" s="20">
        <v>15261</v>
      </c>
      <c r="F104" s="20">
        <v>15261</v>
      </c>
      <c r="G104" s="15">
        <v>1</v>
      </c>
      <c r="H104" s="16">
        <v>0.6</v>
      </c>
      <c r="I104" s="15">
        <f t="shared" si="78"/>
        <v>489539.5</v>
      </c>
      <c r="J104" s="15">
        <f t="shared" si="79"/>
        <v>293723.7</v>
      </c>
      <c r="K104" s="15">
        <f t="shared" si="80"/>
        <v>195815.80000000002</v>
      </c>
      <c r="L104" s="15">
        <f t="shared" si="81"/>
        <v>12401.667333333335</v>
      </c>
      <c r="M104" s="15">
        <f t="shared" si="82"/>
        <v>9921333.866666667</v>
      </c>
      <c r="N104" s="23">
        <f t="shared" si="85"/>
        <v>595</v>
      </c>
      <c r="O104" s="24">
        <f t="shared" si="83"/>
        <v>553</v>
      </c>
      <c r="P104" s="23">
        <f t="shared" si="84"/>
        <v>507</v>
      </c>
      <c r="Q104" s="32">
        <v>46</v>
      </c>
      <c r="R104" s="15"/>
    </row>
    <row r="105" spans="1:18" s="5" customFormat="1" ht="13.5" hidden="1">
      <c r="A105" s="12">
        <v>441423000</v>
      </c>
      <c r="B105" s="39" t="s">
        <v>115</v>
      </c>
      <c r="C105" s="20">
        <v>44341</v>
      </c>
      <c r="D105" s="20">
        <v>44341</v>
      </c>
      <c r="E105" s="20">
        <v>22485</v>
      </c>
      <c r="F105" s="20">
        <v>22485</v>
      </c>
      <c r="G105" s="15">
        <v>1</v>
      </c>
      <c r="H105" s="16">
        <v>0.6</v>
      </c>
      <c r="I105" s="15">
        <f t="shared" si="78"/>
        <v>720101.3</v>
      </c>
      <c r="J105" s="15">
        <f t="shared" si="79"/>
        <v>432060.78</v>
      </c>
      <c r="K105" s="15">
        <f t="shared" si="80"/>
        <v>288040.52</v>
      </c>
      <c r="L105" s="15">
        <f t="shared" si="81"/>
        <v>18242.56626666667</v>
      </c>
      <c r="M105" s="15">
        <f t="shared" si="82"/>
        <v>14594053.013333336</v>
      </c>
      <c r="N105" s="23">
        <f t="shared" si="85"/>
        <v>876</v>
      </c>
      <c r="O105" s="24">
        <f t="shared" si="83"/>
        <v>814</v>
      </c>
      <c r="P105" s="23">
        <f t="shared" si="84"/>
        <v>746</v>
      </c>
      <c r="Q105" s="32">
        <v>68</v>
      </c>
      <c r="R105" s="15"/>
    </row>
    <row r="106" spans="1:18" s="5" customFormat="1" ht="13.5" hidden="1">
      <c r="A106" s="12">
        <v>441424000</v>
      </c>
      <c r="B106" s="39" t="s">
        <v>116</v>
      </c>
      <c r="C106" s="20">
        <v>100207</v>
      </c>
      <c r="D106" s="20">
        <v>101373</v>
      </c>
      <c r="E106" s="20">
        <v>46467</v>
      </c>
      <c r="F106" s="20">
        <v>47394</v>
      </c>
      <c r="G106" s="15">
        <v>1</v>
      </c>
      <c r="H106" s="16">
        <v>0.6</v>
      </c>
      <c r="I106" s="15">
        <f t="shared" si="78"/>
        <v>1595359.2</v>
      </c>
      <c r="J106" s="15">
        <f t="shared" si="79"/>
        <v>957215.5199999999</v>
      </c>
      <c r="K106" s="15">
        <f t="shared" si="80"/>
        <v>638143.68</v>
      </c>
      <c r="L106" s="15">
        <f t="shared" si="81"/>
        <v>40415.7664</v>
      </c>
      <c r="M106" s="15">
        <f t="shared" si="82"/>
        <v>32332613.12</v>
      </c>
      <c r="N106" s="23">
        <f t="shared" si="85"/>
        <v>1940</v>
      </c>
      <c r="O106" s="24">
        <f t="shared" si="83"/>
        <v>1803</v>
      </c>
      <c r="P106" s="23">
        <f t="shared" si="84"/>
        <v>1651</v>
      </c>
      <c r="Q106" s="32">
        <v>152</v>
      </c>
      <c r="R106" s="15"/>
    </row>
    <row r="107" spans="1:18" s="5" customFormat="1" ht="13.5" hidden="1">
      <c r="A107" s="12">
        <v>441426000</v>
      </c>
      <c r="B107" s="39" t="s">
        <v>117</v>
      </c>
      <c r="C107" s="20">
        <v>16082</v>
      </c>
      <c r="D107" s="20">
        <v>16082</v>
      </c>
      <c r="E107" s="20">
        <v>7308</v>
      </c>
      <c r="F107" s="20">
        <v>7308</v>
      </c>
      <c r="G107" s="15">
        <v>1</v>
      </c>
      <c r="H107" s="16">
        <v>0.6</v>
      </c>
      <c r="I107" s="15">
        <f t="shared" si="78"/>
        <v>250415.2</v>
      </c>
      <c r="J107" s="15">
        <f t="shared" si="79"/>
        <v>150249.12</v>
      </c>
      <c r="K107" s="15">
        <f t="shared" si="80"/>
        <v>100166.08000000002</v>
      </c>
      <c r="L107" s="15">
        <f t="shared" si="81"/>
        <v>6343.851733333334</v>
      </c>
      <c r="M107" s="15">
        <f t="shared" si="82"/>
        <v>5075081.386666667</v>
      </c>
      <c r="N107" s="23">
        <f t="shared" si="85"/>
        <v>305</v>
      </c>
      <c r="O107" s="24">
        <f t="shared" si="83"/>
        <v>283</v>
      </c>
      <c r="P107" s="23">
        <f t="shared" si="84"/>
        <v>259</v>
      </c>
      <c r="Q107" s="32">
        <v>24</v>
      </c>
      <c r="R107" s="15"/>
    </row>
    <row r="108" spans="1:18" s="5" customFormat="1" ht="13.5" hidden="1">
      <c r="A108" s="12">
        <v>441427000</v>
      </c>
      <c r="B108" s="39" t="s">
        <v>118</v>
      </c>
      <c r="C108" s="20">
        <v>14940</v>
      </c>
      <c r="D108" s="20">
        <v>14940</v>
      </c>
      <c r="E108" s="20">
        <v>6463</v>
      </c>
      <c r="F108" s="20">
        <v>6463</v>
      </c>
      <c r="G108" s="15">
        <v>1</v>
      </c>
      <c r="H108" s="16">
        <v>0.6</v>
      </c>
      <c r="I108" s="15">
        <f t="shared" si="78"/>
        <v>228492.09999999998</v>
      </c>
      <c r="J108" s="15">
        <f t="shared" si="79"/>
        <v>137095.25999999998</v>
      </c>
      <c r="K108" s="15">
        <f t="shared" si="80"/>
        <v>91396.84</v>
      </c>
      <c r="L108" s="15">
        <f t="shared" si="81"/>
        <v>5788.466533333332</v>
      </c>
      <c r="M108" s="15">
        <f t="shared" si="82"/>
        <v>4630773.226666666</v>
      </c>
      <c r="N108" s="23">
        <f t="shared" si="85"/>
        <v>278</v>
      </c>
      <c r="O108" s="24">
        <f t="shared" si="83"/>
        <v>258</v>
      </c>
      <c r="P108" s="23">
        <f t="shared" si="84"/>
        <v>236</v>
      </c>
      <c r="Q108" s="32">
        <v>22</v>
      </c>
      <c r="R108" s="15"/>
    </row>
    <row r="109" spans="1:18" s="5" customFormat="1" ht="13.5" hidden="1">
      <c r="A109" s="12">
        <v>441481000</v>
      </c>
      <c r="B109" s="39" t="s">
        <v>119</v>
      </c>
      <c r="C109" s="20">
        <v>31730</v>
      </c>
      <c r="D109" s="20">
        <v>73974</v>
      </c>
      <c r="E109" s="20">
        <v>13549</v>
      </c>
      <c r="F109" s="20">
        <v>33199</v>
      </c>
      <c r="G109" s="15">
        <v>1</v>
      </c>
      <c r="H109" s="16">
        <v>0.6</v>
      </c>
      <c r="I109" s="15">
        <f t="shared" si="78"/>
        <v>1146572.5</v>
      </c>
      <c r="J109" s="15">
        <f t="shared" si="79"/>
        <v>687943.5</v>
      </c>
      <c r="K109" s="15">
        <f t="shared" si="80"/>
        <v>458629</v>
      </c>
      <c r="L109" s="15">
        <f t="shared" si="81"/>
        <v>29046.503333333334</v>
      </c>
      <c r="M109" s="15">
        <f t="shared" si="82"/>
        <v>23237202.666666668</v>
      </c>
      <c r="N109" s="23">
        <f t="shared" si="85"/>
        <v>1394</v>
      </c>
      <c r="O109" s="24">
        <f t="shared" si="83"/>
        <v>1295</v>
      </c>
      <c r="P109" s="23">
        <f t="shared" si="84"/>
        <v>1186</v>
      </c>
      <c r="Q109" s="32">
        <v>109</v>
      </c>
      <c r="R109" s="15"/>
    </row>
    <row r="110" spans="1:18" s="4" customFormat="1" ht="13.5" hidden="1">
      <c r="A110" s="11"/>
      <c r="B110" s="11" t="s">
        <v>120</v>
      </c>
      <c r="C110" s="11">
        <v>172520</v>
      </c>
      <c r="D110" s="11">
        <v>218195</v>
      </c>
      <c r="E110" s="11">
        <v>74207</v>
      </c>
      <c r="F110" s="11">
        <v>97394</v>
      </c>
      <c r="G110" s="11"/>
      <c r="H110" s="11"/>
      <c r="I110" s="11">
        <f aca="true" t="shared" si="86" ref="I110:P110">SUM(I111:I115)</f>
        <v>3375214.8000000003</v>
      </c>
      <c r="J110" s="11">
        <f t="shared" si="86"/>
        <v>2025128.88</v>
      </c>
      <c r="K110" s="11">
        <f t="shared" si="86"/>
        <v>1350085.9200000002</v>
      </c>
      <c r="L110" s="11">
        <f t="shared" si="86"/>
        <v>85505.44159999999</v>
      </c>
      <c r="M110" s="11">
        <f t="shared" si="86"/>
        <v>68404353.28</v>
      </c>
      <c r="N110" s="22">
        <f t="shared" si="86"/>
        <v>4095</v>
      </c>
      <c r="O110" s="22">
        <f t="shared" si="86"/>
        <v>3804</v>
      </c>
      <c r="P110" s="22">
        <f t="shared" si="86"/>
        <v>3483</v>
      </c>
      <c r="Q110" s="22">
        <v>321</v>
      </c>
      <c r="R110" s="30"/>
    </row>
    <row r="111" spans="1:18" s="5" customFormat="1" ht="13.5" hidden="1">
      <c r="A111" s="12">
        <v>441501000</v>
      </c>
      <c r="B111" s="39" t="s">
        <v>23</v>
      </c>
      <c r="C111" s="20">
        <v>1454</v>
      </c>
      <c r="D111" s="20">
        <v>3449</v>
      </c>
      <c r="E111" s="20">
        <v>0</v>
      </c>
      <c r="F111" s="20">
        <v>1344</v>
      </c>
      <c r="G111" s="15">
        <v>2</v>
      </c>
      <c r="H111" s="16">
        <v>0.5</v>
      </c>
      <c r="I111" s="15">
        <f>D111*9.8+F111*12.7</f>
        <v>50869</v>
      </c>
      <c r="J111" s="15">
        <f>I111*0.6</f>
        <v>30521.399999999998</v>
      </c>
      <c r="K111" s="15">
        <f>I111*0.4</f>
        <v>20347.600000000002</v>
      </c>
      <c r="L111" s="15">
        <f>J111/50+K111/30</f>
        <v>1288.6813333333334</v>
      </c>
      <c r="M111" s="15">
        <f>L111*800</f>
        <v>1030945.0666666668</v>
      </c>
      <c r="N111" s="23">
        <f>ROUND(M111*0.5/10000,0)</f>
        <v>52</v>
      </c>
      <c r="O111" s="24">
        <f>ROUND(83140/$N$7*N111,0)</f>
        <v>48</v>
      </c>
      <c r="P111" s="23">
        <f>O111-Q111</f>
        <v>44</v>
      </c>
      <c r="Q111" s="24">
        <v>4</v>
      </c>
      <c r="R111" s="15"/>
    </row>
    <row r="112" spans="1:18" s="5" customFormat="1" ht="13.5" hidden="1">
      <c r="A112" s="12">
        <v>441502000</v>
      </c>
      <c r="B112" s="39" t="s">
        <v>121</v>
      </c>
      <c r="C112" s="20">
        <v>5700</v>
      </c>
      <c r="D112" s="20">
        <v>31763</v>
      </c>
      <c r="E112" s="20">
        <v>2271</v>
      </c>
      <c r="F112" s="20">
        <v>12673</v>
      </c>
      <c r="G112" s="15">
        <v>1</v>
      </c>
      <c r="H112" s="16">
        <v>0.6</v>
      </c>
      <c r="I112" s="15">
        <f>D112*9.8+F112*12.7</f>
        <v>472224.5</v>
      </c>
      <c r="J112" s="15">
        <f>I112*0.6</f>
        <v>283334.7</v>
      </c>
      <c r="K112" s="15">
        <f>I112*0.4</f>
        <v>188889.80000000002</v>
      </c>
      <c r="L112" s="15">
        <f>J112/50+K112/30</f>
        <v>11963.020666666667</v>
      </c>
      <c r="M112" s="15">
        <f>L112*800</f>
        <v>9570416.533333333</v>
      </c>
      <c r="N112" s="23">
        <f>ROUND(M112*0.6/10000,0)</f>
        <v>574</v>
      </c>
      <c r="O112" s="24">
        <f>ROUND(83140/$N$7*N112,0)</f>
        <v>533</v>
      </c>
      <c r="P112" s="23">
        <f>O112-Q112</f>
        <v>488</v>
      </c>
      <c r="Q112" s="24">
        <v>45</v>
      </c>
      <c r="R112" s="15"/>
    </row>
    <row r="113" spans="1:18" s="5" customFormat="1" ht="13.5" hidden="1">
      <c r="A113" s="12">
        <v>441521000</v>
      </c>
      <c r="B113" s="39" t="s">
        <v>122</v>
      </c>
      <c r="C113" s="20">
        <v>70303</v>
      </c>
      <c r="D113" s="20">
        <v>73703</v>
      </c>
      <c r="E113" s="20">
        <v>28765</v>
      </c>
      <c r="F113" s="20">
        <v>29827</v>
      </c>
      <c r="G113" s="15">
        <v>1</v>
      </c>
      <c r="H113" s="16">
        <v>0.6</v>
      </c>
      <c r="I113" s="15">
        <f>D113*9.8+F113*12.7</f>
        <v>1101092.3</v>
      </c>
      <c r="J113" s="15">
        <f>I113*0.6</f>
        <v>660655.38</v>
      </c>
      <c r="K113" s="15">
        <f>I113*0.4</f>
        <v>440436.92000000004</v>
      </c>
      <c r="L113" s="15">
        <f>J113/50+K113/30</f>
        <v>27894.338266666666</v>
      </c>
      <c r="M113" s="15">
        <f>L113*800</f>
        <v>22315470.613333333</v>
      </c>
      <c r="N113" s="23">
        <f>ROUND(M113*0.6/10000,0)</f>
        <v>1339</v>
      </c>
      <c r="O113" s="24">
        <f>ROUND(83140/$N$7*N113,0)</f>
        <v>1244</v>
      </c>
      <c r="P113" s="23">
        <f>O113-Q113</f>
        <v>1139</v>
      </c>
      <c r="Q113" s="24">
        <v>105</v>
      </c>
      <c r="R113" s="31" t="s">
        <v>123</v>
      </c>
    </row>
    <row r="114" spans="1:18" s="5" customFormat="1" ht="13.5" hidden="1">
      <c r="A114" s="12">
        <v>441523000</v>
      </c>
      <c r="B114" s="39" t="s">
        <v>124</v>
      </c>
      <c r="C114" s="20">
        <v>25061</v>
      </c>
      <c r="D114" s="20">
        <v>25061</v>
      </c>
      <c r="E114" s="20">
        <v>10938</v>
      </c>
      <c r="F114" s="20">
        <v>10938</v>
      </c>
      <c r="G114" s="15">
        <v>1</v>
      </c>
      <c r="H114" s="16">
        <v>0.6</v>
      </c>
      <c r="I114" s="15">
        <f>D114*9.8+F114*12.7</f>
        <v>384510.4</v>
      </c>
      <c r="J114" s="15">
        <f>I114*0.6</f>
        <v>230706.24000000002</v>
      </c>
      <c r="K114" s="15">
        <f>I114*0.4</f>
        <v>153804.16</v>
      </c>
      <c r="L114" s="15">
        <f>J114/50+K114/30</f>
        <v>9740.930133333335</v>
      </c>
      <c r="M114" s="15">
        <f>L114*800</f>
        <v>7792744.106666668</v>
      </c>
      <c r="N114" s="23">
        <f>ROUND(M114*0.6/10000,0)</f>
        <v>468</v>
      </c>
      <c r="O114" s="24">
        <f>ROUND(83140/$N$7*N114,0)</f>
        <v>435</v>
      </c>
      <c r="P114" s="23">
        <f>O114-Q114</f>
        <v>398</v>
      </c>
      <c r="Q114" s="24">
        <v>37</v>
      </c>
      <c r="R114" s="31"/>
    </row>
    <row r="115" spans="1:18" s="5" customFormat="1" ht="13.5" hidden="1">
      <c r="A115" s="12">
        <v>441581000</v>
      </c>
      <c r="B115" s="39" t="s">
        <v>125</v>
      </c>
      <c r="C115" s="7">
        <v>70002</v>
      </c>
      <c r="D115" s="7">
        <v>84219</v>
      </c>
      <c r="E115" s="7">
        <v>32233</v>
      </c>
      <c r="F115" s="7">
        <v>42612</v>
      </c>
      <c r="G115" s="15">
        <v>1</v>
      </c>
      <c r="H115" s="16">
        <v>0.6</v>
      </c>
      <c r="I115" s="15">
        <f>D115*9.8+F115*12.7</f>
        <v>1366518.6</v>
      </c>
      <c r="J115" s="15">
        <f>I115*0.6</f>
        <v>819911.16</v>
      </c>
      <c r="K115" s="15">
        <f>I115*0.4</f>
        <v>546607.4400000001</v>
      </c>
      <c r="L115" s="15">
        <f>J115/50+K115/30</f>
        <v>34618.4712</v>
      </c>
      <c r="M115" s="15">
        <f>L115*800</f>
        <v>27694776.96</v>
      </c>
      <c r="N115" s="23">
        <f>ROUND(M115*0.6/10000,0)</f>
        <v>1662</v>
      </c>
      <c r="O115" s="24">
        <f>ROUND(83140/$N$7*N115,0)</f>
        <v>1544</v>
      </c>
      <c r="P115" s="23">
        <f>O115-Q115</f>
        <v>1414</v>
      </c>
      <c r="Q115" s="24">
        <v>130</v>
      </c>
      <c r="R115" s="31" t="s">
        <v>126</v>
      </c>
    </row>
    <row r="116" spans="1:18" s="4" customFormat="1" ht="13.5" hidden="1">
      <c r="A116" s="11"/>
      <c r="B116" s="11" t="s">
        <v>127</v>
      </c>
      <c r="C116" s="11">
        <v>215105</v>
      </c>
      <c r="D116" s="11">
        <v>282052</v>
      </c>
      <c r="E116" s="11">
        <v>105553</v>
      </c>
      <c r="F116" s="11">
        <v>132534</v>
      </c>
      <c r="G116" s="11"/>
      <c r="H116" s="11"/>
      <c r="I116" s="11">
        <f aca="true" t="shared" si="87" ref="I116:P116">SUM(I117:I123)</f>
        <v>4447291.399999999</v>
      </c>
      <c r="J116" s="11">
        <f t="shared" si="87"/>
        <v>2668374.84</v>
      </c>
      <c r="K116" s="11">
        <f t="shared" si="87"/>
        <v>1778916.5600000003</v>
      </c>
      <c r="L116" s="11">
        <f t="shared" si="87"/>
        <v>112664.71546666668</v>
      </c>
      <c r="M116" s="11">
        <f t="shared" si="87"/>
        <v>90131772.37333333</v>
      </c>
      <c r="N116" s="22">
        <f t="shared" si="87"/>
        <v>5096</v>
      </c>
      <c r="O116" s="22">
        <f t="shared" si="87"/>
        <v>4736</v>
      </c>
      <c r="P116" s="22">
        <f t="shared" si="87"/>
        <v>4338</v>
      </c>
      <c r="Q116" s="22">
        <v>398</v>
      </c>
      <c r="R116" s="30"/>
    </row>
    <row r="117" spans="1:18" s="5" customFormat="1" ht="13.5" hidden="1">
      <c r="A117" s="12">
        <v>441601000</v>
      </c>
      <c r="B117" s="39" t="s">
        <v>23</v>
      </c>
      <c r="C117" s="20">
        <v>0</v>
      </c>
      <c r="D117" s="20">
        <v>11831</v>
      </c>
      <c r="E117" s="20">
        <v>0</v>
      </c>
      <c r="F117" s="20">
        <v>5885</v>
      </c>
      <c r="G117" s="15">
        <v>2</v>
      </c>
      <c r="H117" s="16">
        <v>0.5</v>
      </c>
      <c r="I117" s="15">
        <f aca="true" t="shared" si="88" ref="I117:I129">D117*9.8+F117*12.7</f>
        <v>190683.3</v>
      </c>
      <c r="J117" s="15">
        <f aca="true" t="shared" si="89" ref="J117:J123">I117*0.6</f>
        <v>114409.98</v>
      </c>
      <c r="K117" s="15">
        <f aca="true" t="shared" si="90" ref="K117:K123">I117*0.4</f>
        <v>76273.31999999999</v>
      </c>
      <c r="L117" s="15">
        <f aca="true" t="shared" si="91" ref="L117:L123">J117/50+K117/30</f>
        <v>4830.643599999999</v>
      </c>
      <c r="M117" s="15">
        <f aca="true" t="shared" si="92" ref="M117:M123">L117*800</f>
        <v>3864514.8799999994</v>
      </c>
      <c r="N117" s="23">
        <f>ROUND(M117*0.5/10000,0)</f>
        <v>193</v>
      </c>
      <c r="O117" s="24">
        <f>ROUND(83140/$N$7*N117,0)</f>
        <v>179</v>
      </c>
      <c r="P117" s="23">
        <f aca="true" t="shared" si="93" ref="P117:P123">O117-Q117</f>
        <v>164</v>
      </c>
      <c r="Q117" s="24">
        <v>15</v>
      </c>
      <c r="R117" s="15"/>
    </row>
    <row r="118" spans="1:18" s="5" customFormat="1" ht="13.5" hidden="1">
      <c r="A118" s="12">
        <v>441602000</v>
      </c>
      <c r="B118" s="39" t="s">
        <v>128</v>
      </c>
      <c r="C118" s="20">
        <v>5848</v>
      </c>
      <c r="D118" s="20">
        <v>60964</v>
      </c>
      <c r="E118" s="20">
        <v>1523</v>
      </c>
      <c r="F118" s="20">
        <v>22619</v>
      </c>
      <c r="G118" s="15">
        <v>2</v>
      </c>
      <c r="H118" s="16">
        <v>0.5</v>
      </c>
      <c r="I118" s="15">
        <f t="shared" si="88"/>
        <v>884708.5</v>
      </c>
      <c r="J118" s="15">
        <f t="shared" si="89"/>
        <v>530825.1</v>
      </c>
      <c r="K118" s="15">
        <f t="shared" si="90"/>
        <v>353883.4</v>
      </c>
      <c r="L118" s="15">
        <f t="shared" si="91"/>
        <v>22412.615333333335</v>
      </c>
      <c r="M118" s="15">
        <f t="shared" si="92"/>
        <v>17930092.26666667</v>
      </c>
      <c r="N118" s="23">
        <f>ROUND(M118*0.5/10000,0)</f>
        <v>897</v>
      </c>
      <c r="O118" s="24">
        <f aca="true" t="shared" si="94" ref="O118:O123">ROUND(83140/$N$7*N118,0)</f>
        <v>834</v>
      </c>
      <c r="P118" s="23">
        <f t="shared" si="93"/>
        <v>764</v>
      </c>
      <c r="Q118" s="24">
        <v>70</v>
      </c>
      <c r="R118" s="15"/>
    </row>
    <row r="119" spans="1:18" s="5" customFormat="1" ht="13.5" hidden="1">
      <c r="A119" s="12">
        <v>441621000</v>
      </c>
      <c r="B119" s="39" t="s">
        <v>129</v>
      </c>
      <c r="C119" s="20">
        <v>61294</v>
      </c>
      <c r="D119" s="20">
        <v>61294</v>
      </c>
      <c r="E119" s="20">
        <v>30974</v>
      </c>
      <c r="F119" s="20">
        <v>30974</v>
      </c>
      <c r="G119" s="15">
        <v>1</v>
      </c>
      <c r="H119" s="16">
        <v>0.6</v>
      </c>
      <c r="I119" s="15">
        <f t="shared" si="88"/>
        <v>994051</v>
      </c>
      <c r="J119" s="15">
        <f t="shared" si="89"/>
        <v>596430.6</v>
      </c>
      <c r="K119" s="15">
        <f t="shared" si="90"/>
        <v>397620.4</v>
      </c>
      <c r="L119" s="15">
        <f t="shared" si="91"/>
        <v>25182.625333333333</v>
      </c>
      <c r="M119" s="15">
        <f t="shared" si="92"/>
        <v>20146100.266666666</v>
      </c>
      <c r="N119" s="23">
        <f>ROUND(M119*0.6/10000,0)</f>
        <v>1209</v>
      </c>
      <c r="O119" s="24">
        <f t="shared" si="94"/>
        <v>1124</v>
      </c>
      <c r="P119" s="23">
        <f t="shared" si="93"/>
        <v>1030</v>
      </c>
      <c r="Q119" s="24">
        <v>94</v>
      </c>
      <c r="R119" s="15"/>
    </row>
    <row r="120" spans="1:18" s="5" customFormat="1" ht="13.5" hidden="1">
      <c r="A120" s="12">
        <v>441622000</v>
      </c>
      <c r="B120" s="39" t="s">
        <v>130</v>
      </c>
      <c r="C120" s="20">
        <v>55918</v>
      </c>
      <c r="D120" s="20">
        <v>55918</v>
      </c>
      <c r="E120" s="20">
        <v>26976</v>
      </c>
      <c r="F120" s="20">
        <v>26976</v>
      </c>
      <c r="G120" s="15">
        <v>1</v>
      </c>
      <c r="H120" s="16">
        <v>0.6</v>
      </c>
      <c r="I120" s="15">
        <f t="shared" si="88"/>
        <v>890591.6</v>
      </c>
      <c r="J120" s="15">
        <f t="shared" si="89"/>
        <v>534354.96</v>
      </c>
      <c r="K120" s="15">
        <f t="shared" si="90"/>
        <v>356236.64</v>
      </c>
      <c r="L120" s="15">
        <f t="shared" si="91"/>
        <v>22561.653866666667</v>
      </c>
      <c r="M120" s="15">
        <f t="shared" si="92"/>
        <v>18049323.093333334</v>
      </c>
      <c r="N120" s="23">
        <f>ROUND(M120*0.6/10000,0)</f>
        <v>1083</v>
      </c>
      <c r="O120" s="24">
        <f t="shared" si="94"/>
        <v>1006</v>
      </c>
      <c r="P120" s="23">
        <f t="shared" si="93"/>
        <v>921</v>
      </c>
      <c r="Q120" s="24">
        <v>85</v>
      </c>
      <c r="R120" s="15"/>
    </row>
    <row r="121" spans="1:18" s="5" customFormat="1" ht="13.5" hidden="1">
      <c r="A121" s="12">
        <v>441623000</v>
      </c>
      <c r="B121" s="39" t="s">
        <v>131</v>
      </c>
      <c r="C121" s="20">
        <v>27169</v>
      </c>
      <c r="D121" s="20">
        <v>27169</v>
      </c>
      <c r="E121" s="20">
        <v>13164</v>
      </c>
      <c r="F121" s="20">
        <v>13164</v>
      </c>
      <c r="G121" s="15">
        <v>1</v>
      </c>
      <c r="H121" s="16">
        <v>0.6</v>
      </c>
      <c r="I121" s="15">
        <f t="shared" si="88"/>
        <v>433439</v>
      </c>
      <c r="J121" s="15">
        <f t="shared" si="89"/>
        <v>260063.4</v>
      </c>
      <c r="K121" s="15">
        <f t="shared" si="90"/>
        <v>173375.6</v>
      </c>
      <c r="L121" s="15">
        <f t="shared" si="91"/>
        <v>10980.454666666667</v>
      </c>
      <c r="M121" s="15">
        <f t="shared" si="92"/>
        <v>8784363.733333332</v>
      </c>
      <c r="N121" s="23">
        <f>ROUND(M121*0.6/10000,0)</f>
        <v>527</v>
      </c>
      <c r="O121" s="24">
        <f t="shared" si="94"/>
        <v>490</v>
      </c>
      <c r="P121" s="23">
        <f t="shared" si="93"/>
        <v>449</v>
      </c>
      <c r="Q121" s="24">
        <v>41</v>
      </c>
      <c r="R121" s="15"/>
    </row>
    <row r="122" spans="1:18" s="5" customFormat="1" ht="13.5" hidden="1">
      <c r="A122" s="12">
        <v>441624000</v>
      </c>
      <c r="B122" s="39" t="s">
        <v>132</v>
      </c>
      <c r="C122" s="20">
        <v>35434</v>
      </c>
      <c r="D122" s="20">
        <v>35434</v>
      </c>
      <c r="E122" s="20">
        <v>19045</v>
      </c>
      <c r="F122" s="20">
        <v>19045</v>
      </c>
      <c r="G122" s="15">
        <v>1</v>
      </c>
      <c r="H122" s="16">
        <v>0.6</v>
      </c>
      <c r="I122" s="15">
        <f t="shared" si="88"/>
        <v>589124.7</v>
      </c>
      <c r="J122" s="15">
        <f t="shared" si="89"/>
        <v>353474.81999999995</v>
      </c>
      <c r="K122" s="15">
        <f t="shared" si="90"/>
        <v>235649.88</v>
      </c>
      <c r="L122" s="15">
        <f t="shared" si="91"/>
        <v>14924.4924</v>
      </c>
      <c r="M122" s="15">
        <f t="shared" si="92"/>
        <v>11939593.92</v>
      </c>
      <c r="N122" s="23">
        <f>ROUND(M122*0.6/10000,0)</f>
        <v>716</v>
      </c>
      <c r="O122" s="24">
        <f t="shared" si="94"/>
        <v>665</v>
      </c>
      <c r="P122" s="23">
        <f t="shared" si="93"/>
        <v>609</v>
      </c>
      <c r="Q122" s="24">
        <v>56</v>
      </c>
      <c r="R122" s="15"/>
    </row>
    <row r="123" spans="1:18" s="5" customFormat="1" ht="13.5" hidden="1">
      <c r="A123" s="12">
        <v>441625000</v>
      </c>
      <c r="B123" s="39" t="s">
        <v>133</v>
      </c>
      <c r="C123" s="20">
        <v>29442</v>
      </c>
      <c r="D123" s="20">
        <v>29442</v>
      </c>
      <c r="E123" s="20">
        <v>13871</v>
      </c>
      <c r="F123" s="20">
        <v>13871</v>
      </c>
      <c r="G123" s="15">
        <v>2</v>
      </c>
      <c r="H123" s="16">
        <v>0.5</v>
      </c>
      <c r="I123" s="15">
        <f t="shared" si="88"/>
        <v>464693.30000000005</v>
      </c>
      <c r="J123" s="15">
        <f t="shared" si="89"/>
        <v>278815.98000000004</v>
      </c>
      <c r="K123" s="15">
        <f t="shared" si="90"/>
        <v>185877.32000000004</v>
      </c>
      <c r="L123" s="15">
        <f t="shared" si="91"/>
        <v>11772.23026666667</v>
      </c>
      <c r="M123" s="15">
        <f t="shared" si="92"/>
        <v>9417784.213333335</v>
      </c>
      <c r="N123" s="23">
        <f>ROUND(M123*0.5/10000,0)</f>
        <v>471</v>
      </c>
      <c r="O123" s="24">
        <f t="shared" si="94"/>
        <v>438</v>
      </c>
      <c r="P123" s="23">
        <f t="shared" si="93"/>
        <v>401</v>
      </c>
      <c r="Q123" s="24">
        <v>37</v>
      </c>
      <c r="R123" s="15"/>
    </row>
    <row r="124" spans="1:18" s="4" customFormat="1" ht="13.5" hidden="1">
      <c r="A124" s="11"/>
      <c r="B124" s="11" t="s">
        <v>134</v>
      </c>
      <c r="C124" s="11">
        <v>117550</v>
      </c>
      <c r="D124" s="11">
        <v>210763</v>
      </c>
      <c r="E124" s="11">
        <v>46323</v>
      </c>
      <c r="F124" s="11">
        <v>82941</v>
      </c>
      <c r="G124" s="11"/>
      <c r="H124" s="11"/>
      <c r="I124" s="30">
        <f t="shared" si="88"/>
        <v>3118828.1</v>
      </c>
      <c r="J124" s="11">
        <f aca="true" t="shared" si="95" ref="J124:P124">SUM(J125:J129)</f>
        <v>1871296.8600000003</v>
      </c>
      <c r="K124" s="11">
        <f t="shared" si="95"/>
        <v>1247531.2400000002</v>
      </c>
      <c r="L124" s="11">
        <f t="shared" si="95"/>
        <v>79010.31186666666</v>
      </c>
      <c r="M124" s="11">
        <f t="shared" si="95"/>
        <v>63208249.49333333</v>
      </c>
      <c r="N124" s="22">
        <f t="shared" si="95"/>
        <v>3161</v>
      </c>
      <c r="O124" s="22">
        <f t="shared" si="95"/>
        <v>2937</v>
      </c>
      <c r="P124" s="22">
        <f t="shared" si="95"/>
        <v>2690</v>
      </c>
      <c r="Q124" s="22">
        <v>247</v>
      </c>
      <c r="R124" s="30"/>
    </row>
    <row r="125" spans="1:18" s="5" customFormat="1" ht="27" hidden="1">
      <c r="A125" s="12">
        <v>441701000</v>
      </c>
      <c r="B125" s="39" t="s">
        <v>23</v>
      </c>
      <c r="C125" s="13">
        <v>8573</v>
      </c>
      <c r="D125" s="13">
        <v>10234</v>
      </c>
      <c r="E125" s="13">
        <v>3178</v>
      </c>
      <c r="F125" s="13">
        <v>3977</v>
      </c>
      <c r="G125" s="13">
        <v>2</v>
      </c>
      <c r="H125" s="16">
        <v>0.5</v>
      </c>
      <c r="I125" s="15">
        <f t="shared" si="88"/>
        <v>150801.1</v>
      </c>
      <c r="J125" s="15">
        <f>I125*0.6</f>
        <v>90480.66</v>
      </c>
      <c r="K125" s="13">
        <f>I125*0.4</f>
        <v>60320.44</v>
      </c>
      <c r="L125" s="15">
        <f>J125/50+K125/30</f>
        <v>3820.2945333333337</v>
      </c>
      <c r="M125" s="15">
        <f>L125*800</f>
        <v>3056235.626666667</v>
      </c>
      <c r="N125" s="23">
        <f>ROUND(M125*0.5/10000,0)</f>
        <v>153</v>
      </c>
      <c r="O125" s="24">
        <f>ROUND(83140/$N$7*N125,0)</f>
        <v>142</v>
      </c>
      <c r="P125" s="23">
        <f>O125-Q125</f>
        <v>130</v>
      </c>
      <c r="Q125" s="24">
        <v>12</v>
      </c>
      <c r="R125" s="31" t="s">
        <v>135</v>
      </c>
    </row>
    <row r="126" spans="1:18" s="5" customFormat="1" ht="13.5" hidden="1">
      <c r="A126" s="12">
        <v>441702000</v>
      </c>
      <c r="B126" s="39" t="s">
        <v>136</v>
      </c>
      <c r="C126" s="20">
        <v>2130</v>
      </c>
      <c r="D126" s="20">
        <v>40337</v>
      </c>
      <c r="E126" s="20">
        <v>1644</v>
      </c>
      <c r="F126" s="20">
        <v>13414</v>
      </c>
      <c r="G126" s="15">
        <v>2</v>
      </c>
      <c r="H126" s="16">
        <v>0.5</v>
      </c>
      <c r="I126" s="15">
        <f t="shared" si="88"/>
        <v>565660.4</v>
      </c>
      <c r="J126" s="15">
        <f>I126*0.6</f>
        <v>339396.24</v>
      </c>
      <c r="K126" s="15">
        <f>I126*0.4</f>
        <v>226264.16000000003</v>
      </c>
      <c r="L126" s="15">
        <f>J126/50+K126/30</f>
        <v>14330.063466666666</v>
      </c>
      <c r="M126" s="15">
        <f>L126*800</f>
        <v>11464050.773333333</v>
      </c>
      <c r="N126" s="23">
        <f>ROUND(M126*0.5/10000,0)</f>
        <v>573</v>
      </c>
      <c r="O126" s="24">
        <f>ROUND(83140/$N$7*N126,0)</f>
        <v>532</v>
      </c>
      <c r="P126" s="23">
        <f>O126-Q126</f>
        <v>487</v>
      </c>
      <c r="Q126" s="24">
        <v>45</v>
      </c>
      <c r="R126" s="15"/>
    </row>
    <row r="127" spans="1:18" s="5" customFormat="1" ht="13.5" hidden="1">
      <c r="A127" s="12">
        <v>441704000</v>
      </c>
      <c r="B127" s="39" t="s">
        <v>137</v>
      </c>
      <c r="C127" s="20">
        <v>12374</v>
      </c>
      <c r="D127" s="20">
        <v>33231</v>
      </c>
      <c r="E127" s="20">
        <v>5393</v>
      </c>
      <c r="F127" s="20">
        <v>12360</v>
      </c>
      <c r="G127" s="15">
        <v>2</v>
      </c>
      <c r="H127" s="16">
        <v>0.5</v>
      </c>
      <c r="I127" s="15">
        <f t="shared" si="88"/>
        <v>482635.80000000005</v>
      </c>
      <c r="J127" s="15">
        <f>I127*0.6</f>
        <v>289581.48000000004</v>
      </c>
      <c r="K127" s="15">
        <f>I127*0.4</f>
        <v>193054.32000000004</v>
      </c>
      <c r="L127" s="15">
        <f>J127/50+K127/30</f>
        <v>12226.773600000002</v>
      </c>
      <c r="M127" s="15">
        <f>L127*800</f>
        <v>9781418.880000003</v>
      </c>
      <c r="N127" s="23">
        <f>ROUND(M127*0.5/10000,0)</f>
        <v>489</v>
      </c>
      <c r="O127" s="24">
        <f>ROUND(83140/$N$7*N127,0)</f>
        <v>454</v>
      </c>
      <c r="P127" s="23">
        <f>O127-Q127</f>
        <v>416</v>
      </c>
      <c r="Q127" s="24">
        <v>38</v>
      </c>
      <c r="R127" s="15"/>
    </row>
    <row r="128" spans="1:18" s="5" customFormat="1" ht="13.5" hidden="1">
      <c r="A128" s="12">
        <v>441721000</v>
      </c>
      <c r="B128" s="39" t="s">
        <v>138</v>
      </c>
      <c r="C128" s="20">
        <v>36799</v>
      </c>
      <c r="D128" s="20">
        <v>36799</v>
      </c>
      <c r="E128" s="20">
        <v>13764</v>
      </c>
      <c r="F128" s="20">
        <v>13764</v>
      </c>
      <c r="G128" s="15">
        <v>2</v>
      </c>
      <c r="H128" s="16">
        <v>0.5</v>
      </c>
      <c r="I128" s="15">
        <f t="shared" si="88"/>
        <v>535433</v>
      </c>
      <c r="J128" s="15">
        <f>I128*0.6</f>
        <v>321259.8</v>
      </c>
      <c r="K128" s="15">
        <f>I128*0.4</f>
        <v>214173.2</v>
      </c>
      <c r="L128" s="15">
        <f>J128/50+K128/30</f>
        <v>13564.302666666666</v>
      </c>
      <c r="M128" s="15">
        <f>L128*800</f>
        <v>10851442.133333333</v>
      </c>
      <c r="N128" s="23">
        <f>ROUND(M128*0.5/10000,0)</f>
        <v>543</v>
      </c>
      <c r="O128" s="24">
        <f>ROUND(83140/$N$7*N128,0)</f>
        <v>505</v>
      </c>
      <c r="P128" s="23">
        <f>O128-Q128</f>
        <v>463</v>
      </c>
      <c r="Q128" s="24">
        <v>42</v>
      </c>
      <c r="R128" s="15"/>
    </row>
    <row r="129" spans="1:18" s="5" customFormat="1" ht="13.5" hidden="1">
      <c r="A129" s="12">
        <v>441781000</v>
      </c>
      <c r="B129" s="39" t="s">
        <v>139</v>
      </c>
      <c r="C129" s="20">
        <v>57674</v>
      </c>
      <c r="D129" s="20">
        <v>90162</v>
      </c>
      <c r="E129" s="20">
        <v>22344</v>
      </c>
      <c r="F129" s="20">
        <v>39426</v>
      </c>
      <c r="G129" s="15">
        <v>2</v>
      </c>
      <c r="H129" s="16">
        <v>0.5</v>
      </c>
      <c r="I129" s="15">
        <f t="shared" si="88"/>
        <v>1384297.8</v>
      </c>
      <c r="J129" s="15">
        <f>I129*0.6</f>
        <v>830578.68</v>
      </c>
      <c r="K129" s="15">
        <f>I129*0.4</f>
        <v>553719.12</v>
      </c>
      <c r="L129" s="15">
        <f>J129/50+K129/30</f>
        <v>35068.8776</v>
      </c>
      <c r="M129" s="15">
        <f>L129*800</f>
        <v>28055102.08</v>
      </c>
      <c r="N129" s="23">
        <f>ROUND(M129*0.5/10000,0)</f>
        <v>1403</v>
      </c>
      <c r="O129" s="24">
        <f>ROUND(83140/$N$7*N129,0)</f>
        <v>1304</v>
      </c>
      <c r="P129" s="23">
        <f>O129-Q129</f>
        <v>1194</v>
      </c>
      <c r="Q129" s="24">
        <v>110</v>
      </c>
      <c r="R129" s="15"/>
    </row>
    <row r="130" spans="1:18" s="4" customFormat="1" ht="13.5" hidden="1">
      <c r="A130" s="11"/>
      <c r="B130" s="11" t="s">
        <v>140</v>
      </c>
      <c r="C130" s="11">
        <v>250345</v>
      </c>
      <c r="D130" s="11">
        <v>394630</v>
      </c>
      <c r="E130" s="11">
        <v>99512</v>
      </c>
      <c r="F130" s="11">
        <v>149687</v>
      </c>
      <c r="G130" s="11"/>
      <c r="H130" s="11"/>
      <c r="I130" s="11">
        <f aca="true" t="shared" si="96" ref="I130:P130">SUM(I131:I139)</f>
        <v>5768398.899999999</v>
      </c>
      <c r="J130" s="11">
        <f t="shared" si="96"/>
        <v>3461039.3400000003</v>
      </c>
      <c r="K130" s="11">
        <f t="shared" si="96"/>
        <v>2307359.56</v>
      </c>
      <c r="L130" s="11">
        <f t="shared" si="96"/>
        <v>146132.77213333332</v>
      </c>
      <c r="M130" s="11">
        <f t="shared" si="96"/>
        <v>116906217.70666668</v>
      </c>
      <c r="N130" s="22">
        <f t="shared" si="96"/>
        <v>5923</v>
      </c>
      <c r="O130" s="22">
        <f t="shared" si="96"/>
        <v>5505</v>
      </c>
      <c r="P130" s="22">
        <f t="shared" si="96"/>
        <v>5043</v>
      </c>
      <c r="Q130" s="22">
        <v>462</v>
      </c>
      <c r="R130" s="30"/>
    </row>
    <row r="131" spans="1:18" s="5" customFormat="1" ht="13.5" hidden="1">
      <c r="A131" s="12">
        <v>441801000</v>
      </c>
      <c r="B131" s="39" t="s">
        <v>23</v>
      </c>
      <c r="C131" s="20">
        <v>0</v>
      </c>
      <c r="D131" s="20">
        <v>0</v>
      </c>
      <c r="E131" s="20">
        <v>0</v>
      </c>
      <c r="F131" s="20">
        <v>0</v>
      </c>
      <c r="G131" s="15">
        <v>2</v>
      </c>
      <c r="H131" s="16">
        <v>0.5</v>
      </c>
      <c r="I131" s="15">
        <f aca="true" t="shared" si="97" ref="I131:I139">D131*9.8+F131*12.7</f>
        <v>0</v>
      </c>
      <c r="J131" s="15">
        <f aca="true" t="shared" si="98" ref="J131:J141">I131*0.6</f>
        <v>0</v>
      </c>
      <c r="K131" s="15">
        <f aca="true" t="shared" si="99" ref="K131:K141">I131*0.4</f>
        <v>0</v>
      </c>
      <c r="L131" s="15">
        <f aca="true" t="shared" si="100" ref="L131:L141">J131/50+K131/30</f>
        <v>0</v>
      </c>
      <c r="M131" s="15">
        <f aca="true" t="shared" si="101" ref="M131:M141">L131*800</f>
        <v>0</v>
      </c>
      <c r="N131" s="23">
        <f>ROUND(M131*0.5/10000,0)</f>
        <v>0</v>
      </c>
      <c r="O131" s="24">
        <f aca="true" t="shared" si="102" ref="O131:O139">ROUND(83140/$N$7*N131,0)</f>
        <v>0</v>
      </c>
      <c r="P131" s="23">
        <f aca="true" t="shared" si="103" ref="P131:P139">O131-Q131</f>
        <v>0</v>
      </c>
      <c r="Q131" s="24">
        <v>0</v>
      </c>
      <c r="R131" s="15"/>
    </row>
    <row r="132" spans="1:18" s="5" customFormat="1" ht="13.5" hidden="1">
      <c r="A132" s="12">
        <v>441802000</v>
      </c>
      <c r="B132" s="39" t="s">
        <v>141</v>
      </c>
      <c r="C132" s="20">
        <v>37564</v>
      </c>
      <c r="D132" s="20">
        <v>101064</v>
      </c>
      <c r="E132" s="20">
        <v>17751</v>
      </c>
      <c r="F132" s="20">
        <v>36214</v>
      </c>
      <c r="G132" s="15">
        <v>2</v>
      </c>
      <c r="H132" s="16">
        <v>0.5</v>
      </c>
      <c r="I132" s="15">
        <f t="shared" si="97"/>
        <v>1450345</v>
      </c>
      <c r="J132" s="15">
        <f t="shared" si="98"/>
        <v>870207</v>
      </c>
      <c r="K132" s="15">
        <f t="shared" si="99"/>
        <v>580138</v>
      </c>
      <c r="L132" s="15">
        <f t="shared" si="100"/>
        <v>36742.073333333334</v>
      </c>
      <c r="M132" s="15">
        <f t="shared" si="101"/>
        <v>29393658.666666668</v>
      </c>
      <c r="N132" s="23">
        <f>ROUND(M132*0.5/10000,0)</f>
        <v>1470</v>
      </c>
      <c r="O132" s="24">
        <f t="shared" si="102"/>
        <v>1366</v>
      </c>
      <c r="P132" s="23">
        <f t="shared" si="103"/>
        <v>1251</v>
      </c>
      <c r="Q132" s="24">
        <v>115</v>
      </c>
      <c r="R132" s="15"/>
    </row>
    <row r="133" spans="1:18" s="5" customFormat="1" ht="13.5" hidden="1">
      <c r="A133" s="12">
        <v>441803000</v>
      </c>
      <c r="B133" s="39" t="s">
        <v>142</v>
      </c>
      <c r="C133" s="20">
        <v>26840</v>
      </c>
      <c r="D133" s="20">
        <v>62997</v>
      </c>
      <c r="E133" s="20">
        <v>12089</v>
      </c>
      <c r="F133" s="20">
        <v>26361</v>
      </c>
      <c r="G133" s="15">
        <v>2</v>
      </c>
      <c r="H133" s="16">
        <v>0.5</v>
      </c>
      <c r="I133" s="15">
        <f t="shared" si="97"/>
        <v>952155.3</v>
      </c>
      <c r="J133" s="15">
        <f t="shared" si="98"/>
        <v>571293.18</v>
      </c>
      <c r="K133" s="15">
        <f t="shared" si="99"/>
        <v>380862.12000000005</v>
      </c>
      <c r="L133" s="15">
        <f t="shared" si="100"/>
        <v>24121.267600000003</v>
      </c>
      <c r="M133" s="15">
        <f t="shared" si="101"/>
        <v>19297014.080000002</v>
      </c>
      <c r="N133" s="23">
        <f>ROUND(M133*0.5/10000,0)</f>
        <v>965</v>
      </c>
      <c r="O133" s="24">
        <f t="shared" si="102"/>
        <v>897</v>
      </c>
      <c r="P133" s="23">
        <f t="shared" si="103"/>
        <v>822</v>
      </c>
      <c r="Q133" s="24">
        <v>75</v>
      </c>
      <c r="R133" s="15"/>
    </row>
    <row r="134" spans="1:18" s="5" customFormat="1" ht="13.5" hidden="1">
      <c r="A134" s="12">
        <v>441821000</v>
      </c>
      <c r="B134" s="39" t="s">
        <v>143</v>
      </c>
      <c r="C134" s="20">
        <v>33238</v>
      </c>
      <c r="D134" s="20">
        <v>33238</v>
      </c>
      <c r="E134" s="20">
        <v>15304</v>
      </c>
      <c r="F134" s="20">
        <v>15304</v>
      </c>
      <c r="G134" s="15">
        <v>2</v>
      </c>
      <c r="H134" s="16">
        <v>0.5</v>
      </c>
      <c r="I134" s="15">
        <f t="shared" si="97"/>
        <v>520093.2</v>
      </c>
      <c r="J134" s="15">
        <f t="shared" si="98"/>
        <v>312055.92</v>
      </c>
      <c r="K134" s="15">
        <f t="shared" si="99"/>
        <v>208037.28000000003</v>
      </c>
      <c r="L134" s="15">
        <f t="shared" si="100"/>
        <v>13175.6944</v>
      </c>
      <c r="M134" s="15">
        <f t="shared" si="101"/>
        <v>10540555.52</v>
      </c>
      <c r="N134" s="23">
        <f>ROUND(M134*0.5/10000,0)</f>
        <v>527</v>
      </c>
      <c r="O134" s="24">
        <f t="shared" si="102"/>
        <v>490</v>
      </c>
      <c r="P134" s="23">
        <f t="shared" si="103"/>
        <v>449</v>
      </c>
      <c r="Q134" s="24">
        <v>41</v>
      </c>
      <c r="R134" s="15"/>
    </row>
    <row r="135" spans="1:18" s="5" customFormat="1" ht="13.5" hidden="1">
      <c r="A135" s="12">
        <v>441823000</v>
      </c>
      <c r="B135" s="39" t="s">
        <v>144</v>
      </c>
      <c r="C135" s="20">
        <v>35924</v>
      </c>
      <c r="D135" s="20">
        <v>35924</v>
      </c>
      <c r="E135" s="20">
        <v>13428</v>
      </c>
      <c r="F135" s="20">
        <v>13428</v>
      </c>
      <c r="G135" s="15">
        <v>2</v>
      </c>
      <c r="H135" s="16">
        <v>0.5</v>
      </c>
      <c r="I135" s="15">
        <f t="shared" si="97"/>
        <v>522590.8</v>
      </c>
      <c r="J135" s="15">
        <f t="shared" si="98"/>
        <v>313554.48</v>
      </c>
      <c r="K135" s="15">
        <f t="shared" si="99"/>
        <v>209036.32</v>
      </c>
      <c r="L135" s="15">
        <f t="shared" si="100"/>
        <v>13238.966933333333</v>
      </c>
      <c r="M135" s="15">
        <f t="shared" si="101"/>
        <v>10591173.546666667</v>
      </c>
      <c r="N135" s="23">
        <f>ROUND(M135*0.5/10000,0)</f>
        <v>530</v>
      </c>
      <c r="O135" s="24">
        <f t="shared" si="102"/>
        <v>493</v>
      </c>
      <c r="P135" s="23">
        <f t="shared" si="103"/>
        <v>452</v>
      </c>
      <c r="Q135" s="24">
        <v>41</v>
      </c>
      <c r="R135" s="15"/>
    </row>
    <row r="136" spans="1:18" s="5" customFormat="1" ht="13.5" hidden="1">
      <c r="A136" s="12">
        <v>441825000</v>
      </c>
      <c r="B136" s="39" t="s">
        <v>145</v>
      </c>
      <c r="C136" s="20">
        <v>10177</v>
      </c>
      <c r="D136" s="20">
        <v>10177</v>
      </c>
      <c r="E136" s="20">
        <v>4090</v>
      </c>
      <c r="F136" s="20">
        <v>4090</v>
      </c>
      <c r="G136" s="15">
        <v>1</v>
      </c>
      <c r="H136" s="16">
        <v>0.6</v>
      </c>
      <c r="I136" s="15">
        <f t="shared" si="97"/>
        <v>151677.6</v>
      </c>
      <c r="J136" s="15">
        <f t="shared" si="98"/>
        <v>91006.56</v>
      </c>
      <c r="K136" s="15">
        <f t="shared" si="99"/>
        <v>60671.04000000001</v>
      </c>
      <c r="L136" s="15">
        <f t="shared" si="100"/>
        <v>3842.4992</v>
      </c>
      <c r="M136" s="15">
        <f t="shared" si="101"/>
        <v>3073999.3600000003</v>
      </c>
      <c r="N136" s="23">
        <f>ROUND(M136*0.6/10000,0)</f>
        <v>184</v>
      </c>
      <c r="O136" s="24">
        <f t="shared" si="102"/>
        <v>171</v>
      </c>
      <c r="P136" s="23">
        <f t="shared" si="103"/>
        <v>157</v>
      </c>
      <c r="Q136" s="24">
        <v>14</v>
      </c>
      <c r="R136" s="15"/>
    </row>
    <row r="137" spans="1:18" s="5" customFormat="1" ht="13.5" hidden="1">
      <c r="A137" s="12">
        <v>441826000</v>
      </c>
      <c r="B137" s="39" t="s">
        <v>146</v>
      </c>
      <c r="C137" s="20">
        <v>15957</v>
      </c>
      <c r="D137" s="20">
        <v>15957</v>
      </c>
      <c r="E137" s="20">
        <v>5881</v>
      </c>
      <c r="F137" s="20">
        <v>5881</v>
      </c>
      <c r="G137" s="15">
        <v>1</v>
      </c>
      <c r="H137" s="16">
        <v>0.6</v>
      </c>
      <c r="I137" s="15">
        <f t="shared" si="97"/>
        <v>231067.3</v>
      </c>
      <c r="J137" s="15">
        <f t="shared" si="98"/>
        <v>138640.37999999998</v>
      </c>
      <c r="K137" s="15">
        <f t="shared" si="99"/>
        <v>92426.92</v>
      </c>
      <c r="L137" s="15">
        <f t="shared" si="100"/>
        <v>5853.7049333333325</v>
      </c>
      <c r="M137" s="15">
        <f t="shared" si="101"/>
        <v>4682963.946666666</v>
      </c>
      <c r="N137" s="23">
        <f>ROUND(M137*0.6/10000,0)</f>
        <v>281</v>
      </c>
      <c r="O137" s="24">
        <f t="shared" si="102"/>
        <v>261</v>
      </c>
      <c r="P137" s="23">
        <f t="shared" si="103"/>
        <v>239</v>
      </c>
      <c r="Q137" s="24">
        <v>22</v>
      </c>
      <c r="R137" s="15"/>
    </row>
    <row r="138" spans="1:18" s="5" customFormat="1" ht="15.75" customHeight="1" hidden="1">
      <c r="A138" s="12">
        <v>441881000</v>
      </c>
      <c r="B138" s="39" t="s">
        <v>147</v>
      </c>
      <c r="C138" s="20">
        <v>73895</v>
      </c>
      <c r="D138" s="20">
        <v>99066</v>
      </c>
      <c r="E138" s="20">
        <v>24814</v>
      </c>
      <c r="F138" s="20">
        <v>33772</v>
      </c>
      <c r="G138" s="15">
        <v>2</v>
      </c>
      <c r="H138" s="16">
        <v>0.5</v>
      </c>
      <c r="I138" s="15">
        <f t="shared" si="97"/>
        <v>1399751.2</v>
      </c>
      <c r="J138" s="15">
        <f t="shared" si="98"/>
        <v>839850.72</v>
      </c>
      <c r="K138" s="15">
        <f t="shared" si="99"/>
        <v>559900.48</v>
      </c>
      <c r="L138" s="15">
        <f t="shared" si="100"/>
        <v>35460.36373333333</v>
      </c>
      <c r="M138" s="15">
        <f t="shared" si="101"/>
        <v>28368290.986666664</v>
      </c>
      <c r="N138" s="23">
        <f>ROUND(M138*0.5/10000,0)</f>
        <v>1418</v>
      </c>
      <c r="O138" s="24">
        <f t="shared" si="102"/>
        <v>1318</v>
      </c>
      <c r="P138" s="23">
        <f t="shared" si="103"/>
        <v>1207</v>
      </c>
      <c r="Q138" s="24">
        <v>111</v>
      </c>
      <c r="R138" s="15"/>
    </row>
    <row r="139" spans="1:18" s="5" customFormat="1" ht="13.5" hidden="1">
      <c r="A139" s="12">
        <v>441882000</v>
      </c>
      <c r="B139" s="39" t="s">
        <v>148</v>
      </c>
      <c r="C139" s="20">
        <v>16750</v>
      </c>
      <c r="D139" s="20">
        <v>36207</v>
      </c>
      <c r="E139" s="20">
        <v>6155</v>
      </c>
      <c r="F139" s="20">
        <v>14637</v>
      </c>
      <c r="G139" s="15">
        <v>2</v>
      </c>
      <c r="H139" s="16">
        <v>0.5</v>
      </c>
      <c r="I139" s="15">
        <f t="shared" si="97"/>
        <v>540718.5</v>
      </c>
      <c r="J139" s="15">
        <f t="shared" si="98"/>
        <v>324431.1</v>
      </c>
      <c r="K139" s="15">
        <f t="shared" si="99"/>
        <v>216287.40000000002</v>
      </c>
      <c r="L139" s="15">
        <f t="shared" si="100"/>
        <v>13698.202000000001</v>
      </c>
      <c r="M139" s="15">
        <f t="shared" si="101"/>
        <v>10958561.600000001</v>
      </c>
      <c r="N139" s="23">
        <f>ROUND(M139*0.5/10000,0)</f>
        <v>548</v>
      </c>
      <c r="O139" s="24">
        <f t="shared" si="102"/>
        <v>509</v>
      </c>
      <c r="P139" s="23">
        <f t="shared" si="103"/>
        <v>466</v>
      </c>
      <c r="Q139" s="24">
        <v>43</v>
      </c>
      <c r="R139" s="15"/>
    </row>
    <row r="140" spans="1:18" s="6" customFormat="1" ht="13.5" hidden="1">
      <c r="A140" s="33"/>
      <c r="B140" s="40" t="s">
        <v>149</v>
      </c>
      <c r="C140" s="34">
        <v>15231</v>
      </c>
      <c r="D140" s="34">
        <v>332998</v>
      </c>
      <c r="E140" s="34">
        <v>2126</v>
      </c>
      <c r="F140" s="34">
        <v>123247</v>
      </c>
      <c r="G140" s="33"/>
      <c r="H140" s="33"/>
      <c r="I140" s="33">
        <f>C140*9.8+E140*12.7</f>
        <v>176264</v>
      </c>
      <c r="J140" s="33">
        <f t="shared" si="98"/>
        <v>105758.4</v>
      </c>
      <c r="K140" s="33">
        <f t="shared" si="99"/>
        <v>70505.6</v>
      </c>
      <c r="L140" s="33">
        <f t="shared" si="100"/>
        <v>4465.354666666666</v>
      </c>
      <c r="M140" s="33">
        <f t="shared" si="101"/>
        <v>3572283.733333333</v>
      </c>
      <c r="N140" s="35">
        <f>SUM(N141)</f>
        <v>107</v>
      </c>
      <c r="O140" s="35">
        <f>SUM(O141)</f>
        <v>99</v>
      </c>
      <c r="P140" s="35">
        <f>SUM(P141)</f>
        <v>91</v>
      </c>
      <c r="Q140" s="35">
        <v>8</v>
      </c>
      <c r="R140" s="37"/>
    </row>
    <row r="141" spans="1:18" s="5" customFormat="1" ht="15.75" customHeight="1" hidden="1">
      <c r="A141" s="12">
        <v>441901000</v>
      </c>
      <c r="B141" s="39" t="s">
        <v>149</v>
      </c>
      <c r="C141" s="20">
        <v>15231</v>
      </c>
      <c r="D141" s="20">
        <v>332998</v>
      </c>
      <c r="E141" s="20">
        <v>2126</v>
      </c>
      <c r="F141" s="20">
        <v>123247</v>
      </c>
      <c r="G141" s="13">
        <v>4</v>
      </c>
      <c r="H141" s="15">
        <v>0.3</v>
      </c>
      <c r="I141" s="13">
        <f>C141*9.8+E141*12.7</f>
        <v>176264</v>
      </c>
      <c r="J141" s="13">
        <f t="shared" si="98"/>
        <v>105758.4</v>
      </c>
      <c r="K141" s="13">
        <f t="shared" si="99"/>
        <v>70505.6</v>
      </c>
      <c r="L141" s="13">
        <f t="shared" si="100"/>
        <v>4465.354666666666</v>
      </c>
      <c r="M141" s="13">
        <f t="shared" si="101"/>
        <v>3572283.733333333</v>
      </c>
      <c r="N141" s="23">
        <f>ROUND(M141*0.3/10000,0)</f>
        <v>107</v>
      </c>
      <c r="O141" s="24">
        <f>ROUND(83140/$N$7*N141,0)</f>
        <v>99</v>
      </c>
      <c r="P141" s="23">
        <f>O141-Q141</f>
        <v>91</v>
      </c>
      <c r="Q141" s="24">
        <v>8</v>
      </c>
      <c r="R141" s="15"/>
    </row>
    <row r="142" spans="1:18" s="4" customFormat="1" ht="13.5" hidden="1">
      <c r="A142" s="11"/>
      <c r="B142" s="11" t="s">
        <v>150</v>
      </c>
      <c r="C142" s="11">
        <v>74200</v>
      </c>
      <c r="D142" s="11">
        <v>219452</v>
      </c>
      <c r="E142" s="11">
        <v>30597</v>
      </c>
      <c r="F142" s="11">
        <v>85467</v>
      </c>
      <c r="G142" s="11"/>
      <c r="H142" s="11"/>
      <c r="I142" s="11">
        <f aca="true" t="shared" si="104" ref="I142:P142">SUM(I143:I144)</f>
        <v>1115741.9</v>
      </c>
      <c r="J142" s="11">
        <f t="shared" si="104"/>
        <v>669445.1399999999</v>
      </c>
      <c r="K142" s="11">
        <f t="shared" si="104"/>
        <v>446296.76</v>
      </c>
      <c r="L142" s="11">
        <f t="shared" si="104"/>
        <v>28265.461466666664</v>
      </c>
      <c r="M142" s="11">
        <f t="shared" si="104"/>
        <v>22612369.17333333</v>
      </c>
      <c r="N142" s="22">
        <f t="shared" si="104"/>
        <v>678</v>
      </c>
      <c r="O142" s="22">
        <f t="shared" si="104"/>
        <v>630</v>
      </c>
      <c r="P142" s="22">
        <f t="shared" si="104"/>
        <v>577</v>
      </c>
      <c r="Q142" s="22">
        <v>53</v>
      </c>
      <c r="R142" s="30"/>
    </row>
    <row r="143" spans="1:18" s="5" customFormat="1" ht="13.5" hidden="1">
      <c r="A143" s="12">
        <v>442001000</v>
      </c>
      <c r="B143" s="39" t="s">
        <v>151</v>
      </c>
      <c r="C143" s="20">
        <v>74200</v>
      </c>
      <c r="D143" s="20">
        <v>215827</v>
      </c>
      <c r="E143" s="20">
        <v>29417</v>
      </c>
      <c r="F143" s="20">
        <v>78735</v>
      </c>
      <c r="G143" s="15">
        <v>4</v>
      </c>
      <c r="H143" s="15">
        <v>0.3</v>
      </c>
      <c r="I143" s="15">
        <f>C143*9.8+E143*12.7</f>
        <v>1100755.9</v>
      </c>
      <c r="J143" s="15">
        <f aca="true" t="shared" si="105" ref="J143:J149">I143*0.6</f>
        <v>660453.5399999999</v>
      </c>
      <c r="K143" s="15">
        <f aca="true" t="shared" si="106" ref="K143:K149">I143*0.4</f>
        <v>440302.36</v>
      </c>
      <c r="L143" s="15">
        <f aca="true" t="shared" si="107" ref="L143:L149">J143/50+K143/30</f>
        <v>27885.81613333333</v>
      </c>
      <c r="M143" s="15">
        <f aca="true" t="shared" si="108" ref="M143:M149">L143*800</f>
        <v>22308652.906666663</v>
      </c>
      <c r="N143" s="23">
        <f>ROUND(M143*0.3/10000,0)</f>
        <v>669</v>
      </c>
      <c r="O143" s="24">
        <f>ROUND(83140/$N$7*N143,0)</f>
        <v>622</v>
      </c>
      <c r="P143" s="23">
        <f>O143-Q143</f>
        <v>570</v>
      </c>
      <c r="Q143" s="24">
        <v>52</v>
      </c>
      <c r="R143" s="15"/>
    </row>
    <row r="144" spans="1:18" s="5" customFormat="1" ht="13.5" hidden="1">
      <c r="A144" s="12">
        <v>442020000</v>
      </c>
      <c r="B144" s="39" t="s">
        <v>152</v>
      </c>
      <c r="C144" s="20">
        <v>0</v>
      </c>
      <c r="D144" s="20">
        <v>3625</v>
      </c>
      <c r="E144" s="20">
        <v>1180</v>
      </c>
      <c r="F144" s="20">
        <v>6732</v>
      </c>
      <c r="G144" s="15">
        <v>4</v>
      </c>
      <c r="H144" s="15">
        <v>0.3</v>
      </c>
      <c r="I144" s="15">
        <f>C144*9.8+E144*12.7</f>
        <v>14986</v>
      </c>
      <c r="J144" s="15">
        <f t="shared" si="105"/>
        <v>8991.6</v>
      </c>
      <c r="K144" s="15">
        <f t="shared" si="106"/>
        <v>5994.400000000001</v>
      </c>
      <c r="L144" s="15">
        <f t="shared" si="107"/>
        <v>379.6453333333334</v>
      </c>
      <c r="M144" s="15">
        <f t="shared" si="108"/>
        <v>303716.2666666667</v>
      </c>
      <c r="N144" s="23">
        <f>ROUND(M144*0.3/10000,0)</f>
        <v>9</v>
      </c>
      <c r="O144" s="24">
        <f>ROUND(83140/$N$7*N144,0)</f>
        <v>8</v>
      </c>
      <c r="P144" s="23">
        <f>O144-Q144</f>
        <v>7</v>
      </c>
      <c r="Q144" s="24">
        <v>1</v>
      </c>
      <c r="R144" s="15"/>
    </row>
    <row r="145" spans="1:18" s="4" customFormat="1" ht="13.5" hidden="1">
      <c r="A145" s="11"/>
      <c r="B145" s="11" t="s">
        <v>153</v>
      </c>
      <c r="C145" s="11">
        <v>110357</v>
      </c>
      <c r="D145" s="11">
        <v>184399</v>
      </c>
      <c r="E145" s="11">
        <v>42606</v>
      </c>
      <c r="F145" s="11">
        <v>71161</v>
      </c>
      <c r="G145" s="11"/>
      <c r="H145" s="11"/>
      <c r="I145" s="11">
        <f aca="true" t="shared" si="109" ref="I145:P145">SUM(I146:I149)</f>
        <v>2710854.9000000004</v>
      </c>
      <c r="J145" s="11">
        <f t="shared" si="109"/>
        <v>1626512.94</v>
      </c>
      <c r="K145" s="11">
        <f t="shared" si="109"/>
        <v>1084341.96</v>
      </c>
      <c r="L145" s="11">
        <f t="shared" si="109"/>
        <v>68674.9908</v>
      </c>
      <c r="M145" s="11">
        <f t="shared" si="109"/>
        <v>54939992.64</v>
      </c>
      <c r="N145" s="22">
        <f t="shared" si="109"/>
        <v>2920</v>
      </c>
      <c r="O145" s="22">
        <f t="shared" si="109"/>
        <v>2713</v>
      </c>
      <c r="P145" s="22">
        <f t="shared" si="109"/>
        <v>2485</v>
      </c>
      <c r="Q145" s="22">
        <v>228</v>
      </c>
      <c r="R145" s="30"/>
    </row>
    <row r="146" spans="1:18" s="5" customFormat="1" ht="13.5" hidden="1">
      <c r="A146" s="12">
        <v>445101000</v>
      </c>
      <c r="B146" s="39" t="s">
        <v>23</v>
      </c>
      <c r="C146" s="20">
        <v>0</v>
      </c>
      <c r="D146" s="20">
        <v>3362</v>
      </c>
      <c r="E146" s="20">
        <v>0</v>
      </c>
      <c r="F146" s="20">
        <v>3582</v>
      </c>
      <c r="G146" s="15">
        <v>2</v>
      </c>
      <c r="H146" s="16">
        <v>0.5</v>
      </c>
      <c r="I146" s="15">
        <f>D146*9.8+F146*12.7</f>
        <v>78439</v>
      </c>
      <c r="J146" s="15">
        <f t="shared" si="105"/>
        <v>47063.4</v>
      </c>
      <c r="K146" s="15">
        <f t="shared" si="106"/>
        <v>31375.600000000002</v>
      </c>
      <c r="L146" s="15">
        <f t="shared" si="107"/>
        <v>1987.1213333333335</v>
      </c>
      <c r="M146" s="15">
        <f t="shared" si="108"/>
        <v>1589697.066666667</v>
      </c>
      <c r="N146" s="23">
        <f>ROUND(M146*0.5/10000,0)</f>
        <v>79</v>
      </c>
      <c r="O146" s="24">
        <f>ROUND(83140/$N$7*N146,0)</f>
        <v>73</v>
      </c>
      <c r="P146" s="23">
        <f>O146-Q146</f>
        <v>67</v>
      </c>
      <c r="Q146" s="24">
        <v>6</v>
      </c>
      <c r="R146" s="15"/>
    </row>
    <row r="147" spans="1:18" s="5" customFormat="1" ht="15" customHeight="1" hidden="1">
      <c r="A147" s="12">
        <v>445102000</v>
      </c>
      <c r="B147" s="39" t="s">
        <v>154</v>
      </c>
      <c r="C147" s="20">
        <v>6426</v>
      </c>
      <c r="D147" s="20">
        <v>35431</v>
      </c>
      <c r="E147" s="20">
        <v>2474</v>
      </c>
      <c r="F147" s="20">
        <v>12040</v>
      </c>
      <c r="G147" s="15">
        <v>2</v>
      </c>
      <c r="H147" s="16">
        <v>0.5</v>
      </c>
      <c r="I147" s="15">
        <f>D147*9.8+F147*12.7</f>
        <v>500131.80000000005</v>
      </c>
      <c r="J147" s="15">
        <f t="shared" si="105"/>
        <v>300079.08</v>
      </c>
      <c r="K147" s="15">
        <f t="shared" si="106"/>
        <v>200052.72000000003</v>
      </c>
      <c r="L147" s="15">
        <f t="shared" si="107"/>
        <v>12670.0056</v>
      </c>
      <c r="M147" s="15">
        <f t="shared" si="108"/>
        <v>10136004.48</v>
      </c>
      <c r="N147" s="23">
        <f>ROUND(M147*0.5/10000,0)</f>
        <v>507</v>
      </c>
      <c r="O147" s="24">
        <f>ROUND(83140/$N$7*N147,0)</f>
        <v>471</v>
      </c>
      <c r="P147" s="23">
        <f>O147-Q147</f>
        <v>431</v>
      </c>
      <c r="Q147" s="24">
        <v>40</v>
      </c>
      <c r="R147" s="31" t="s">
        <v>155</v>
      </c>
    </row>
    <row r="148" spans="1:18" s="5" customFormat="1" ht="13.5" hidden="1">
      <c r="A148" s="12">
        <v>445103000</v>
      </c>
      <c r="B148" s="39" t="s">
        <v>156</v>
      </c>
      <c r="C148" s="20">
        <v>47386</v>
      </c>
      <c r="D148" s="20">
        <v>89061</v>
      </c>
      <c r="E148" s="20">
        <v>16632</v>
      </c>
      <c r="F148" s="20">
        <v>32039</v>
      </c>
      <c r="G148" s="15">
        <v>2</v>
      </c>
      <c r="H148" s="16">
        <v>0.5</v>
      </c>
      <c r="I148" s="15">
        <f>D148*9.8+F148*12.7</f>
        <v>1279693.1</v>
      </c>
      <c r="J148" s="15">
        <f t="shared" si="105"/>
        <v>767815.86</v>
      </c>
      <c r="K148" s="15">
        <f t="shared" si="106"/>
        <v>511877.24000000005</v>
      </c>
      <c r="L148" s="15">
        <f t="shared" si="107"/>
        <v>32418.891866666665</v>
      </c>
      <c r="M148" s="15">
        <f t="shared" si="108"/>
        <v>25935113.493333332</v>
      </c>
      <c r="N148" s="23">
        <f>ROUND(M148*0.5/10000,0)</f>
        <v>1297</v>
      </c>
      <c r="O148" s="24">
        <f>ROUND(83140/$N$7*N148,0)</f>
        <v>1205</v>
      </c>
      <c r="P148" s="23">
        <f>O148-Q148</f>
        <v>1104</v>
      </c>
      <c r="Q148" s="24">
        <v>101</v>
      </c>
      <c r="R148" s="31" t="s">
        <v>157</v>
      </c>
    </row>
    <row r="149" spans="1:18" s="5" customFormat="1" ht="13.5" hidden="1">
      <c r="A149" s="12">
        <v>445122000</v>
      </c>
      <c r="B149" s="39" t="s">
        <v>158</v>
      </c>
      <c r="C149" s="20">
        <v>56545</v>
      </c>
      <c r="D149" s="20">
        <v>56545</v>
      </c>
      <c r="E149" s="20">
        <v>23500</v>
      </c>
      <c r="F149" s="20">
        <v>23500</v>
      </c>
      <c r="G149" s="15">
        <v>1</v>
      </c>
      <c r="H149" s="16">
        <v>0.6</v>
      </c>
      <c r="I149" s="15">
        <f>D149*9.8+F149*12.7</f>
        <v>852591</v>
      </c>
      <c r="J149" s="15">
        <f t="shared" si="105"/>
        <v>511554.6</v>
      </c>
      <c r="K149" s="15">
        <f t="shared" si="106"/>
        <v>341036.4</v>
      </c>
      <c r="L149" s="15">
        <f t="shared" si="107"/>
        <v>21598.972</v>
      </c>
      <c r="M149" s="15">
        <f t="shared" si="108"/>
        <v>17279177.6</v>
      </c>
      <c r="N149" s="23">
        <f>ROUND(M149*0.6/10000,0)</f>
        <v>1037</v>
      </c>
      <c r="O149" s="24">
        <f>ROUND(83140/$N$7*N149,0)</f>
        <v>964</v>
      </c>
      <c r="P149" s="23">
        <f>O149-Q149</f>
        <v>883</v>
      </c>
      <c r="Q149" s="24">
        <v>81</v>
      </c>
      <c r="R149" s="15"/>
    </row>
    <row r="150" spans="1:18" s="4" customFormat="1" ht="13.5" hidden="1">
      <c r="A150" s="11"/>
      <c r="B150" s="11" t="s">
        <v>159</v>
      </c>
      <c r="C150" s="11">
        <v>317114</v>
      </c>
      <c r="D150" s="11">
        <v>461706</v>
      </c>
      <c r="E150" s="11">
        <v>142552</v>
      </c>
      <c r="F150" s="11">
        <v>199702</v>
      </c>
      <c r="G150" s="11"/>
      <c r="H150" s="11"/>
      <c r="I150" s="11">
        <f aca="true" t="shared" si="110" ref="I150:P150">SUM(I151:I156)</f>
        <v>6968769.3</v>
      </c>
      <c r="J150" s="11">
        <f t="shared" si="110"/>
        <v>4181261.58</v>
      </c>
      <c r="K150" s="11">
        <f t="shared" si="110"/>
        <v>2787507.7199999997</v>
      </c>
      <c r="L150" s="11">
        <f t="shared" si="110"/>
        <v>176542.15559999997</v>
      </c>
      <c r="M150" s="11">
        <f t="shared" si="110"/>
        <v>141233724.48</v>
      </c>
      <c r="N150" s="22">
        <f t="shared" si="110"/>
        <v>8027</v>
      </c>
      <c r="O150" s="22">
        <f t="shared" si="110"/>
        <v>7459</v>
      </c>
      <c r="P150" s="22">
        <f t="shared" si="110"/>
        <v>6831</v>
      </c>
      <c r="Q150" s="22">
        <v>628</v>
      </c>
      <c r="R150" s="30"/>
    </row>
    <row r="151" spans="1:18" s="5" customFormat="1" ht="13.5" hidden="1">
      <c r="A151" s="12">
        <v>445201000</v>
      </c>
      <c r="B151" s="39" t="s">
        <v>23</v>
      </c>
      <c r="C151" s="20">
        <v>0</v>
      </c>
      <c r="D151" s="20">
        <v>2323</v>
      </c>
      <c r="E151" s="20">
        <v>0</v>
      </c>
      <c r="F151" s="20">
        <v>2051</v>
      </c>
      <c r="G151" s="15">
        <v>2</v>
      </c>
      <c r="H151" s="16">
        <v>0.5</v>
      </c>
      <c r="I151" s="15">
        <f>D151*9.8+F151*12.7</f>
        <v>48813.1</v>
      </c>
      <c r="J151" s="15">
        <f aca="true" t="shared" si="111" ref="J151:J156">I151*0.6</f>
        <v>29287.859999999997</v>
      </c>
      <c r="K151" s="15">
        <f aca="true" t="shared" si="112" ref="K151:K156">I151*0.4</f>
        <v>19525.24</v>
      </c>
      <c r="L151" s="15">
        <f aca="true" t="shared" si="113" ref="L151:L156">J151/50+K151/30</f>
        <v>1236.5985333333333</v>
      </c>
      <c r="M151" s="15">
        <f aca="true" t="shared" si="114" ref="M151:M156">L151*800</f>
        <v>989278.8266666667</v>
      </c>
      <c r="N151" s="23">
        <f>ROUND(M151*0.5/10000,0)</f>
        <v>49</v>
      </c>
      <c r="O151" s="24">
        <f aca="true" t="shared" si="115" ref="O151:O156">ROUND(83140/$N$7*N151,0)</f>
        <v>46</v>
      </c>
      <c r="P151" s="23">
        <f aca="true" t="shared" si="116" ref="P151:P156">O151-Q151</f>
        <v>42</v>
      </c>
      <c r="Q151" s="24">
        <v>4</v>
      </c>
      <c r="R151" s="31" t="s">
        <v>160</v>
      </c>
    </row>
    <row r="152" spans="1:18" s="5" customFormat="1" ht="13.5" hidden="1">
      <c r="A152" s="12">
        <v>445202000</v>
      </c>
      <c r="B152" s="39" t="s">
        <v>161</v>
      </c>
      <c r="C152" s="13">
        <v>19895</v>
      </c>
      <c r="D152" s="13">
        <v>74474</v>
      </c>
      <c r="E152" s="13">
        <v>8341</v>
      </c>
      <c r="F152" s="13">
        <v>29859</v>
      </c>
      <c r="G152" s="13">
        <v>2</v>
      </c>
      <c r="H152" s="16">
        <v>0.5</v>
      </c>
      <c r="I152" s="13">
        <v>1084140.5</v>
      </c>
      <c r="J152" s="15">
        <f t="shared" si="111"/>
        <v>650484.2999999999</v>
      </c>
      <c r="K152" s="15">
        <f t="shared" si="112"/>
        <v>433656.2</v>
      </c>
      <c r="L152" s="15">
        <f t="shared" si="113"/>
        <v>27464.892666666667</v>
      </c>
      <c r="M152" s="15">
        <f t="shared" si="114"/>
        <v>21971914.133333333</v>
      </c>
      <c r="N152" s="23">
        <f>ROUND(M152*0.5/10000,0)</f>
        <v>1099</v>
      </c>
      <c r="O152" s="24">
        <f t="shared" si="115"/>
        <v>1021</v>
      </c>
      <c r="P152" s="23">
        <f t="shared" si="116"/>
        <v>935</v>
      </c>
      <c r="Q152" s="24">
        <v>86</v>
      </c>
      <c r="R152" s="31" t="s">
        <v>162</v>
      </c>
    </row>
    <row r="153" spans="1:18" s="5" customFormat="1" ht="13.5" hidden="1">
      <c r="A153" s="12">
        <v>445203000</v>
      </c>
      <c r="B153" s="39" t="s">
        <v>163</v>
      </c>
      <c r="C153" s="13">
        <v>44523</v>
      </c>
      <c r="D153" s="13">
        <v>73880</v>
      </c>
      <c r="E153" s="13">
        <v>18975</v>
      </c>
      <c r="F153" s="13">
        <v>30052</v>
      </c>
      <c r="G153" s="13">
        <v>2</v>
      </c>
      <c r="H153" s="16">
        <v>0.5</v>
      </c>
      <c r="I153" s="13">
        <v>1071100.1</v>
      </c>
      <c r="J153" s="15">
        <f t="shared" si="111"/>
        <v>642660.06</v>
      </c>
      <c r="K153" s="15">
        <f t="shared" si="112"/>
        <v>428440.04000000004</v>
      </c>
      <c r="L153" s="15">
        <f t="shared" si="113"/>
        <v>27134.53586666667</v>
      </c>
      <c r="M153" s="15">
        <f t="shared" si="114"/>
        <v>21707628.693333335</v>
      </c>
      <c r="N153" s="23">
        <f>ROUND(M153*0.5/10000,0)</f>
        <v>1085</v>
      </c>
      <c r="O153" s="24">
        <f t="shared" si="115"/>
        <v>1008</v>
      </c>
      <c r="P153" s="23">
        <f t="shared" si="116"/>
        <v>923</v>
      </c>
      <c r="Q153" s="24">
        <v>85</v>
      </c>
      <c r="R153" s="31" t="s">
        <v>164</v>
      </c>
    </row>
    <row r="154" spans="1:18" s="5" customFormat="1" ht="13.5" hidden="1">
      <c r="A154" s="12">
        <v>445222000</v>
      </c>
      <c r="B154" s="39" t="s">
        <v>165</v>
      </c>
      <c r="C154" s="20">
        <v>51838</v>
      </c>
      <c r="D154" s="20">
        <v>51838</v>
      </c>
      <c r="E154" s="20">
        <v>23720</v>
      </c>
      <c r="F154" s="20">
        <v>23720</v>
      </c>
      <c r="G154" s="15">
        <v>1</v>
      </c>
      <c r="H154" s="16">
        <v>0.6</v>
      </c>
      <c r="I154" s="15">
        <f aca="true" t="shared" si="117" ref="I154:I163">D154*9.8+F154*12.7</f>
        <v>809256.4</v>
      </c>
      <c r="J154" s="15">
        <f t="shared" si="111"/>
        <v>485553.83999999997</v>
      </c>
      <c r="K154" s="15">
        <f t="shared" si="112"/>
        <v>323702.56000000006</v>
      </c>
      <c r="L154" s="15">
        <f t="shared" si="113"/>
        <v>20501.16213333333</v>
      </c>
      <c r="M154" s="15">
        <f t="shared" si="114"/>
        <v>16400929.706666665</v>
      </c>
      <c r="N154" s="23">
        <f>ROUND(M154*0.6/10000,0)</f>
        <v>984</v>
      </c>
      <c r="O154" s="24">
        <f t="shared" si="115"/>
        <v>914</v>
      </c>
      <c r="P154" s="23">
        <f t="shared" si="116"/>
        <v>837</v>
      </c>
      <c r="Q154" s="24">
        <v>77</v>
      </c>
      <c r="R154" s="31"/>
    </row>
    <row r="155" spans="1:18" s="5" customFormat="1" ht="13.5" hidden="1">
      <c r="A155" s="12">
        <v>445224000</v>
      </c>
      <c r="B155" s="39" t="s">
        <v>166</v>
      </c>
      <c r="C155" s="20">
        <v>84275</v>
      </c>
      <c r="D155" s="20">
        <v>84275</v>
      </c>
      <c r="E155" s="20">
        <v>43388</v>
      </c>
      <c r="F155" s="20">
        <v>43388</v>
      </c>
      <c r="G155" s="15">
        <v>1</v>
      </c>
      <c r="H155" s="16">
        <v>0.6</v>
      </c>
      <c r="I155" s="15">
        <v>1396417.4</v>
      </c>
      <c r="J155" s="15">
        <f t="shared" si="111"/>
        <v>837850.44</v>
      </c>
      <c r="K155" s="15">
        <f t="shared" si="112"/>
        <v>558566.96</v>
      </c>
      <c r="L155" s="15">
        <f t="shared" si="113"/>
        <v>35375.907466666664</v>
      </c>
      <c r="M155" s="15">
        <f t="shared" si="114"/>
        <v>28300725.973333333</v>
      </c>
      <c r="N155" s="23">
        <f>ROUND(M155*0.6/10000,0)</f>
        <v>1698</v>
      </c>
      <c r="O155" s="24">
        <f t="shared" si="115"/>
        <v>1578</v>
      </c>
      <c r="P155" s="23">
        <f t="shared" si="116"/>
        <v>1445</v>
      </c>
      <c r="Q155" s="24">
        <v>133</v>
      </c>
      <c r="R155" s="31" t="s">
        <v>167</v>
      </c>
    </row>
    <row r="156" spans="1:18" s="5" customFormat="1" ht="13.5" hidden="1">
      <c r="A156" s="12">
        <v>445281000</v>
      </c>
      <c r="B156" s="39" t="s">
        <v>168</v>
      </c>
      <c r="C156" s="20">
        <v>116583</v>
      </c>
      <c r="D156" s="20">
        <v>174916</v>
      </c>
      <c r="E156" s="20">
        <v>48128</v>
      </c>
      <c r="F156" s="20">
        <v>70632</v>
      </c>
      <c r="G156" s="15">
        <v>1</v>
      </c>
      <c r="H156" s="16">
        <v>0.6</v>
      </c>
      <c r="I156" s="15">
        <v>2559041.8</v>
      </c>
      <c r="J156" s="15">
        <f t="shared" si="111"/>
        <v>1535425.0799999998</v>
      </c>
      <c r="K156" s="15">
        <f t="shared" si="112"/>
        <v>1023616.72</v>
      </c>
      <c r="L156" s="15">
        <f t="shared" si="113"/>
        <v>64829.05893333333</v>
      </c>
      <c r="M156" s="15">
        <f t="shared" si="114"/>
        <v>51863247.14666666</v>
      </c>
      <c r="N156" s="23">
        <f>ROUND(M156*0.6/10000,0)</f>
        <v>3112</v>
      </c>
      <c r="O156" s="24">
        <f t="shared" si="115"/>
        <v>2892</v>
      </c>
      <c r="P156" s="23">
        <f t="shared" si="116"/>
        <v>2649</v>
      </c>
      <c r="Q156" s="24">
        <v>243</v>
      </c>
      <c r="R156" s="15"/>
    </row>
    <row r="157" spans="1:18" s="4" customFormat="1" ht="13.5" hidden="1">
      <c r="A157" s="11"/>
      <c r="B157" s="11" t="s">
        <v>169</v>
      </c>
      <c r="C157" s="11">
        <v>164610</v>
      </c>
      <c r="D157" s="11">
        <v>256698</v>
      </c>
      <c r="E157" s="11">
        <v>69886</v>
      </c>
      <c r="F157" s="11">
        <v>105713</v>
      </c>
      <c r="G157" s="11"/>
      <c r="H157" s="11"/>
      <c r="I157" s="11">
        <f aca="true" t="shared" si="118" ref="I157:P157">SUM(I158:I163)</f>
        <v>3858195.5</v>
      </c>
      <c r="J157" s="11">
        <f t="shared" si="118"/>
        <v>2314917.3</v>
      </c>
      <c r="K157" s="11">
        <f t="shared" si="118"/>
        <v>1543278.2000000002</v>
      </c>
      <c r="L157" s="11">
        <f t="shared" si="118"/>
        <v>97740.95266666666</v>
      </c>
      <c r="M157" s="11">
        <f t="shared" si="118"/>
        <v>78192762.13333333</v>
      </c>
      <c r="N157" s="22">
        <f t="shared" si="118"/>
        <v>3911</v>
      </c>
      <c r="O157" s="22">
        <f t="shared" si="118"/>
        <v>3635</v>
      </c>
      <c r="P157" s="22">
        <f t="shared" si="118"/>
        <v>3327</v>
      </c>
      <c r="Q157" s="22">
        <v>308</v>
      </c>
      <c r="R157" s="30"/>
    </row>
    <row r="158" spans="1:18" s="5" customFormat="1" ht="13.5" hidden="1">
      <c r="A158" s="12">
        <v>445301000</v>
      </c>
      <c r="B158" s="39" t="s">
        <v>23</v>
      </c>
      <c r="C158" s="20">
        <v>0</v>
      </c>
      <c r="D158" s="20">
        <v>0</v>
      </c>
      <c r="E158" s="20">
        <v>0</v>
      </c>
      <c r="F158" s="20">
        <v>1299</v>
      </c>
      <c r="G158" s="15">
        <v>2</v>
      </c>
      <c r="H158" s="16">
        <v>0.5</v>
      </c>
      <c r="I158" s="15">
        <f t="shared" si="117"/>
        <v>16497.3</v>
      </c>
      <c r="J158" s="15">
        <f aca="true" t="shared" si="119" ref="J158:J163">I158*0.6</f>
        <v>9898.38</v>
      </c>
      <c r="K158" s="15">
        <f aca="true" t="shared" si="120" ref="K158:K163">I158*0.4</f>
        <v>6598.92</v>
      </c>
      <c r="L158" s="15">
        <f aca="true" t="shared" si="121" ref="L158:L163">J158/50+K158/30</f>
        <v>417.9316</v>
      </c>
      <c r="M158" s="15">
        <f aca="true" t="shared" si="122" ref="M158:M163">L158*800</f>
        <v>334345.28</v>
      </c>
      <c r="N158" s="23">
        <f aca="true" t="shared" si="123" ref="N158:N163">ROUND(M158*0.5/10000,0)</f>
        <v>17</v>
      </c>
      <c r="O158" s="24">
        <f aca="true" t="shared" si="124" ref="O158:O163">ROUND(83140/$N$7*N158,0)</f>
        <v>16</v>
      </c>
      <c r="P158" s="23">
        <f aca="true" t="shared" si="125" ref="P158:P163">O158-Q158</f>
        <v>15</v>
      </c>
      <c r="Q158" s="24">
        <v>1</v>
      </c>
      <c r="R158" s="15"/>
    </row>
    <row r="159" spans="1:18" s="5" customFormat="1" ht="13.5" hidden="1">
      <c r="A159" s="12">
        <v>445302000</v>
      </c>
      <c r="B159" s="39" t="s">
        <v>170</v>
      </c>
      <c r="C159" s="20">
        <v>4568</v>
      </c>
      <c r="D159" s="20">
        <v>46641</v>
      </c>
      <c r="E159" s="20">
        <v>1560</v>
      </c>
      <c r="F159" s="20">
        <v>15365</v>
      </c>
      <c r="G159" s="15">
        <v>2</v>
      </c>
      <c r="H159" s="16">
        <v>0.5</v>
      </c>
      <c r="I159" s="15">
        <f t="shared" si="117"/>
        <v>652217.3</v>
      </c>
      <c r="J159" s="15">
        <f t="shared" si="119"/>
        <v>391330.38</v>
      </c>
      <c r="K159" s="15">
        <f t="shared" si="120"/>
        <v>260886.92000000004</v>
      </c>
      <c r="L159" s="15">
        <f t="shared" si="121"/>
        <v>16522.83826666667</v>
      </c>
      <c r="M159" s="15">
        <f t="shared" si="122"/>
        <v>13218270.613333335</v>
      </c>
      <c r="N159" s="23">
        <f t="shared" si="123"/>
        <v>661</v>
      </c>
      <c r="O159" s="24">
        <f t="shared" si="124"/>
        <v>614</v>
      </c>
      <c r="P159" s="23">
        <f t="shared" si="125"/>
        <v>562</v>
      </c>
      <c r="Q159" s="24">
        <v>52</v>
      </c>
      <c r="R159" s="15"/>
    </row>
    <row r="160" spans="1:18" s="5" customFormat="1" ht="13.5" hidden="1">
      <c r="A160" s="12">
        <v>445303000</v>
      </c>
      <c r="B160" s="39" t="s">
        <v>171</v>
      </c>
      <c r="C160" s="20">
        <v>16952</v>
      </c>
      <c r="D160" s="20">
        <v>21271</v>
      </c>
      <c r="E160" s="20">
        <v>5550</v>
      </c>
      <c r="F160" s="20">
        <v>8043</v>
      </c>
      <c r="G160" s="15">
        <v>2</v>
      </c>
      <c r="H160" s="16">
        <v>0.5</v>
      </c>
      <c r="I160" s="15">
        <f t="shared" si="117"/>
        <v>310601.9</v>
      </c>
      <c r="J160" s="15">
        <f t="shared" si="119"/>
        <v>186361.14</v>
      </c>
      <c r="K160" s="15">
        <f t="shared" si="120"/>
        <v>124240.76000000001</v>
      </c>
      <c r="L160" s="15">
        <f t="shared" si="121"/>
        <v>7868.581466666667</v>
      </c>
      <c r="M160" s="15">
        <f t="shared" si="122"/>
        <v>6294865.173333334</v>
      </c>
      <c r="N160" s="23">
        <f t="shared" si="123"/>
        <v>315</v>
      </c>
      <c r="O160" s="24">
        <f t="shared" si="124"/>
        <v>293</v>
      </c>
      <c r="P160" s="23">
        <f t="shared" si="125"/>
        <v>268</v>
      </c>
      <c r="Q160" s="24">
        <v>25</v>
      </c>
      <c r="R160" s="15"/>
    </row>
    <row r="161" spans="1:18" s="5" customFormat="1" ht="13.5" hidden="1">
      <c r="A161" s="12">
        <v>445321000</v>
      </c>
      <c r="B161" s="39" t="s">
        <v>172</v>
      </c>
      <c r="C161" s="20">
        <v>39373</v>
      </c>
      <c r="D161" s="20">
        <v>39373</v>
      </c>
      <c r="E161" s="20">
        <v>16704</v>
      </c>
      <c r="F161" s="20">
        <v>16704</v>
      </c>
      <c r="G161" s="15">
        <v>2</v>
      </c>
      <c r="H161" s="16">
        <v>0.5</v>
      </c>
      <c r="I161" s="15">
        <f t="shared" si="117"/>
        <v>597996.2</v>
      </c>
      <c r="J161" s="15">
        <f t="shared" si="119"/>
        <v>358797.72</v>
      </c>
      <c r="K161" s="15">
        <f t="shared" si="120"/>
        <v>239198.47999999998</v>
      </c>
      <c r="L161" s="15">
        <f t="shared" si="121"/>
        <v>15149.237066666665</v>
      </c>
      <c r="M161" s="15">
        <f t="shared" si="122"/>
        <v>12119389.653333332</v>
      </c>
      <c r="N161" s="23">
        <f t="shared" si="123"/>
        <v>606</v>
      </c>
      <c r="O161" s="24">
        <f t="shared" si="124"/>
        <v>563</v>
      </c>
      <c r="P161" s="23">
        <f t="shared" si="125"/>
        <v>516</v>
      </c>
      <c r="Q161" s="24">
        <v>47</v>
      </c>
      <c r="R161" s="15"/>
    </row>
    <row r="162" spans="1:18" s="5" customFormat="1" ht="13.5" hidden="1">
      <c r="A162" s="12">
        <v>445322000</v>
      </c>
      <c r="B162" s="39" t="s">
        <v>173</v>
      </c>
      <c r="C162" s="20">
        <v>39642</v>
      </c>
      <c r="D162" s="20">
        <v>39642</v>
      </c>
      <c r="E162" s="20">
        <v>15929</v>
      </c>
      <c r="F162" s="20">
        <v>15929</v>
      </c>
      <c r="G162" s="15">
        <v>2</v>
      </c>
      <c r="H162" s="16">
        <v>0.5</v>
      </c>
      <c r="I162" s="15">
        <f t="shared" si="117"/>
        <v>590789.9</v>
      </c>
      <c r="J162" s="15">
        <f t="shared" si="119"/>
        <v>354473.94</v>
      </c>
      <c r="K162" s="15">
        <f t="shared" si="120"/>
        <v>236315.96000000002</v>
      </c>
      <c r="L162" s="15">
        <f t="shared" si="121"/>
        <v>14966.677466666668</v>
      </c>
      <c r="M162" s="15">
        <f t="shared" si="122"/>
        <v>11973341.973333335</v>
      </c>
      <c r="N162" s="23">
        <f t="shared" si="123"/>
        <v>599</v>
      </c>
      <c r="O162" s="24">
        <f t="shared" si="124"/>
        <v>557</v>
      </c>
      <c r="P162" s="23">
        <f t="shared" si="125"/>
        <v>510</v>
      </c>
      <c r="Q162" s="24">
        <v>47</v>
      </c>
      <c r="R162" s="15"/>
    </row>
    <row r="163" spans="1:18" s="5" customFormat="1" ht="15" customHeight="1" hidden="1">
      <c r="A163" s="12">
        <v>445381000</v>
      </c>
      <c r="B163" s="39" t="s">
        <v>174</v>
      </c>
      <c r="C163" s="20">
        <v>64075</v>
      </c>
      <c r="D163" s="20">
        <v>109771</v>
      </c>
      <c r="E163" s="20">
        <v>30143</v>
      </c>
      <c r="F163" s="20">
        <v>48373</v>
      </c>
      <c r="G163" s="15">
        <v>2</v>
      </c>
      <c r="H163" s="16">
        <v>0.5</v>
      </c>
      <c r="I163" s="15">
        <f t="shared" si="117"/>
        <v>1690092.9</v>
      </c>
      <c r="J163" s="15">
        <f t="shared" si="119"/>
        <v>1014055.7399999999</v>
      </c>
      <c r="K163" s="15">
        <f t="shared" si="120"/>
        <v>676037.16</v>
      </c>
      <c r="L163" s="15">
        <f t="shared" si="121"/>
        <v>42815.686799999996</v>
      </c>
      <c r="M163" s="15">
        <f t="shared" si="122"/>
        <v>34252549.44</v>
      </c>
      <c r="N163" s="23">
        <f t="shared" si="123"/>
        <v>1713</v>
      </c>
      <c r="O163" s="24">
        <f t="shared" si="124"/>
        <v>1592</v>
      </c>
      <c r="P163" s="23">
        <f t="shared" si="125"/>
        <v>1456</v>
      </c>
      <c r="Q163" s="24">
        <v>136</v>
      </c>
      <c r="R163" s="15"/>
    </row>
    <row r="164" spans="14:17" s="7" customFormat="1" ht="13.5">
      <c r="N164" s="36"/>
      <c r="O164" s="36"/>
      <c r="P164" s="36"/>
      <c r="Q164" s="36"/>
    </row>
  </sheetData>
  <sheetProtection/>
  <mergeCells count="22">
    <mergeCell ref="F5:F6"/>
    <mergeCell ref="G4:G6"/>
    <mergeCell ref="L4:L6"/>
    <mergeCell ref="M4:M6"/>
    <mergeCell ref="C4:D4"/>
    <mergeCell ref="E4:F4"/>
    <mergeCell ref="O4:Q4"/>
    <mergeCell ref="A4:A6"/>
    <mergeCell ref="B4:B6"/>
    <mergeCell ref="C5:C6"/>
    <mergeCell ref="D5:D6"/>
    <mergeCell ref="E5:E6"/>
    <mergeCell ref="N4:N6"/>
    <mergeCell ref="O5:O6"/>
    <mergeCell ref="P5:P6"/>
    <mergeCell ref="Q5:Q6"/>
    <mergeCell ref="R4:R6"/>
    <mergeCell ref="A2:R3"/>
    <mergeCell ref="H4:H6"/>
    <mergeCell ref="I4:I6"/>
    <mergeCell ref="J4:J6"/>
    <mergeCell ref="K4:K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省教育厅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冯小珊</cp:lastModifiedBy>
  <cp:lastPrinted>2022-12-26T01:00:58Z</cp:lastPrinted>
  <dcterms:created xsi:type="dcterms:W3CDTF">2020-11-13T09:42:00Z</dcterms:created>
  <dcterms:modified xsi:type="dcterms:W3CDTF">2022-12-26T01:01:01Z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