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" activeTab="1"/>
  </bookViews>
  <sheets>
    <sheet name="镇级收支总表" sheetId="1" state="hidden" r:id="rId1"/>
    <sheet name="镇级基金收入" sheetId="2" r:id="rId2"/>
    <sheet name="镇级基金支出" sheetId="3" r:id="rId3"/>
    <sheet name="Sheet4" sheetId="4" state="hidden" r:id="rId4"/>
  </sheets>
  <definedNames>
    <definedName name="_xlnm._FilterDatabase" localSheetId="0" hidden="1">镇级收支总表!$A$5:$L$23</definedName>
    <definedName name="_xlnm._FilterDatabase" localSheetId="2" hidden="1">镇级基金支出!$A$4:$M$90</definedName>
    <definedName name="_xlnm.Print_Titles" localSheetId="1">镇级基金收入!$3:$4</definedName>
    <definedName name="_xlnm.Print_Titles" localSheetId="2">镇级基金支出!$2:$4</definedName>
  </definedNames>
  <calcPr calcId="144525"/>
</workbook>
</file>

<file path=xl/sharedStrings.xml><?xml version="1.0" encoding="utf-8"?>
<sst xmlns="http://schemas.openxmlformats.org/spreadsheetml/2006/main" count="172" uniqueCount="127">
  <si>
    <t>鹤山市2022年址山镇政府性基金预算收支预算表</t>
  </si>
  <si>
    <t>单位：万元</t>
  </si>
  <si>
    <t>收入项目</t>
  </si>
  <si>
    <t>支出项目</t>
  </si>
  <si>
    <t>科目号</t>
  </si>
  <si>
    <t>科目名称</t>
  </si>
  <si>
    <t>2022年预算</t>
  </si>
  <si>
    <r>
      <rPr>
        <b/>
        <sz val="11.5"/>
        <rFont val="宋体"/>
        <charset val="134"/>
      </rPr>
      <t>2</t>
    </r>
    <r>
      <rPr>
        <b/>
        <sz val="11.5"/>
        <rFont val="宋体"/>
        <charset val="134"/>
      </rPr>
      <t>022年上半年实绩</t>
    </r>
  </si>
  <si>
    <t>实绩比人大预算按时间进度超短额</t>
  </si>
  <si>
    <t>一、政府性基金预算收入</t>
  </si>
  <si>
    <t>一、政府性基金预算支出</t>
  </si>
  <si>
    <t>农业土地开发资金收入</t>
  </si>
  <si>
    <t>文化旅游体育与传媒支出</t>
  </si>
  <si>
    <t>国有土地使用权出让收入</t>
  </si>
  <si>
    <t>社会保障和就业支出</t>
  </si>
  <si>
    <t>彩票公益金收入</t>
  </si>
  <si>
    <t>城乡社区支出</t>
  </si>
  <si>
    <t>城市基础设施配套费收入</t>
  </si>
  <si>
    <t xml:space="preserve">  国有土地使用权出让收入安排的支出</t>
  </si>
  <si>
    <t>污水处理费收入</t>
  </si>
  <si>
    <t xml:space="preserve">  农业土地开发资金安排的支出</t>
  </si>
  <si>
    <t xml:space="preserve">  城市基础设施配套费安排的支出</t>
  </si>
  <si>
    <t xml:space="preserve">  污水处理费安排的支出</t>
  </si>
  <si>
    <t>农林水支出</t>
  </si>
  <si>
    <t>交通运输支出</t>
  </si>
  <si>
    <t>其他支出</t>
  </si>
  <si>
    <t>债务付息支出</t>
  </si>
  <si>
    <t>债务发行费用支出</t>
  </si>
  <si>
    <t>二、政府性基金转移支付收入</t>
  </si>
  <si>
    <t>二、上解支出</t>
  </si>
  <si>
    <t>三、上年结余收入</t>
  </si>
  <si>
    <t>三、债务还本支出</t>
  </si>
  <si>
    <t>四、债务转贷收入</t>
  </si>
  <si>
    <t>四、调出资金</t>
  </si>
  <si>
    <t>五、县对镇的补助收人</t>
  </si>
  <si>
    <t>五、年终结余</t>
  </si>
  <si>
    <t>收入合计</t>
  </si>
  <si>
    <t>支出合计</t>
  </si>
  <si>
    <t>附件4</t>
  </si>
  <si>
    <t xml:space="preserve">址山镇2022年上半年政府性基金预算收入执行情况表
</t>
  </si>
  <si>
    <t>单位:万元</t>
  </si>
  <si>
    <t>2022上半年实绩</t>
  </si>
  <si>
    <t xml:space="preserve">  土地出让价款收入</t>
  </si>
  <si>
    <t xml:space="preserve">  补缴的土地价款</t>
  </si>
  <si>
    <t xml:space="preserve">  划拨土地收入</t>
  </si>
  <si>
    <t xml:space="preserve">  缴纳新增建设用地土地有偿使用费</t>
  </si>
  <si>
    <r>
      <rPr>
        <sz val="11.5"/>
        <rFont val="宋体"/>
        <charset val="134"/>
      </rPr>
      <t xml:space="preserve"> </t>
    </r>
    <r>
      <rPr>
        <sz val="12"/>
        <rFont val="宋体"/>
        <charset val="134"/>
      </rPr>
      <t xml:space="preserve"> 其他土地出让收入</t>
    </r>
  </si>
  <si>
    <t xml:space="preserve">  福利彩票公益金收入</t>
  </si>
  <si>
    <t xml:space="preserve">  体育彩票公益金收入</t>
  </si>
  <si>
    <t>彩票发行机构和彩票销售机构的业务费用</t>
  </si>
  <si>
    <t>政府性基金转移支付收入</t>
  </si>
  <si>
    <t>政府性基金预算上年结余收入</t>
  </si>
  <si>
    <t>地方政府专项债务转贷收入</t>
  </si>
  <si>
    <t>五、调入资金</t>
  </si>
  <si>
    <t>调入政府性基金预算资金</t>
  </si>
  <si>
    <t>六、县对镇补助收入</t>
  </si>
  <si>
    <t>附件5</t>
  </si>
  <si>
    <t>址山镇2022年上半年政府性基金预算支出执行情况表    
支出预算表</t>
  </si>
  <si>
    <t xml:space="preserve">  国家电影事业发展专项资金安排的支出</t>
  </si>
  <si>
    <t xml:space="preserve">    资助影院建设</t>
  </si>
  <si>
    <t xml:space="preserve">    其他国家电影事业发展专项资金支出</t>
  </si>
  <si>
    <t xml:space="preserve">  大中型水库移民后期扶持基金支出</t>
  </si>
  <si>
    <r>
      <rPr>
        <sz val="11.5"/>
        <rFont val="宋体"/>
        <charset val="134"/>
        <scheme val="minor"/>
      </rPr>
      <t xml:space="preserve">    </t>
    </r>
    <r>
      <rPr>
        <sz val="11.5"/>
        <rFont val="宋体"/>
        <charset val="134"/>
      </rPr>
      <t>移民补助</t>
    </r>
  </si>
  <si>
    <t xml:space="preserve">    基础设施建设和经济发展</t>
  </si>
  <si>
    <t xml:space="preserve">    其他大中型水库移民后期扶持基金支出</t>
  </si>
  <si>
    <t xml:space="preserve">  小型水库移民扶助基金安排的支出</t>
  </si>
  <si>
    <t xml:space="preserve">    其他小型水库移民扶助基金支出</t>
  </si>
  <si>
    <t xml:space="preserve">  国有土地使用权出让收入及对应专项债务收入安排的支出</t>
  </si>
  <si>
    <t xml:space="preserve">    征地和拆迁补偿支出</t>
  </si>
  <si>
    <t xml:space="preserve">    土地开发支出</t>
  </si>
  <si>
    <t xml:space="preserve">    城市建设支出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</si>
  <si>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</si>
  <si>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</si>
  <si>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</si>
  <si>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农村生产发展支出</t>
  </si>
  <si>
    <t xml:space="preserve">    农村社会事业支出</t>
  </si>
  <si>
    <t xml:space="preserve">    农业农村生态环境支出</t>
  </si>
  <si>
    <t xml:space="preserve">    其他国有土地使用权出让收入安排的支出</t>
  </si>
  <si>
    <t xml:space="preserve">    城市公共设施</t>
  </si>
  <si>
    <t xml:space="preserve">    城市环境卫生</t>
  </si>
  <si>
    <t xml:space="preserve">    其他城市基础设施配套费安排的支出</t>
  </si>
  <si>
    <t xml:space="preserve">    污水处理设施建设和运营</t>
  </si>
  <si>
    <t xml:space="preserve">    代征手续费</t>
  </si>
  <si>
    <t xml:space="preserve">    其他污水处理费安排的支出</t>
  </si>
  <si>
    <t xml:space="preserve">  农业农村</t>
  </si>
  <si>
    <t>2130142</t>
  </si>
  <si>
    <t>农村道路建设</t>
  </si>
  <si>
    <t xml:space="preserve">  大中型水库库区基金安排的支出</t>
  </si>
  <si>
    <t xml:space="preserve">    其他大中型水库库区基金支出</t>
  </si>
  <si>
    <t xml:space="preserve">  国家重大水利工程建设基金收入</t>
  </si>
  <si>
    <t xml:space="preserve">    三峡工程后续工作</t>
  </si>
  <si>
    <t xml:space="preserve">  车辆通行费安排的支出</t>
  </si>
  <si>
    <t xml:space="preserve">    其他车辆通行费安排的支出</t>
  </si>
  <si>
    <t xml:space="preserve">  其他政府性基金及对应专项债务收入安排的支出</t>
  </si>
  <si>
    <t xml:space="preserve">  彩票发行销售机构业务费安排的支出</t>
  </si>
  <si>
    <t xml:space="preserve">    福利彩票销售机构的业务费支出</t>
  </si>
  <si>
    <t xml:space="preserve">    体育彩票销售机构的业务费支出</t>
  </si>
  <si>
    <t xml:space="preserve">  彩票公益金安排的支出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</si>
  <si>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</si>
  <si>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</si>
  <si>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</si>
  <si>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用于残疾人事业的彩票公益金支出</t>
  </si>
  <si>
    <t xml:space="preserve">    用于城乡医疗救助的彩票公益金支出</t>
  </si>
  <si>
    <t xml:space="preserve">    用于其他社会公益事业的彩票公益金支出</t>
  </si>
  <si>
    <t xml:space="preserve">  地方政府专项债务付息支出</t>
  </si>
  <si>
    <t xml:space="preserve">    国有土地使用权出让金债务付息支出</t>
  </si>
  <si>
    <t xml:space="preserve">    土地储备专项债券付息支出</t>
  </si>
  <si>
    <t xml:space="preserve">    其他地方自行试点项目收益专项债券付息支出</t>
  </si>
  <si>
    <t xml:space="preserve">    其他政府性基金债务付息支出</t>
  </si>
  <si>
    <t xml:space="preserve">  地方政府专项债务发行费用支出</t>
  </si>
  <si>
    <t xml:space="preserve">   国有土地使用权出让金债务发行费用支出</t>
  </si>
  <si>
    <t xml:space="preserve">   土地储备专项债券发行费用支出</t>
  </si>
  <si>
    <t xml:space="preserve">  其他地方自行试点项目收益专项债券发行费用支出</t>
  </si>
  <si>
    <t>抗疫特别国债安排的支出</t>
  </si>
  <si>
    <t xml:space="preserve">  基础设施建设</t>
  </si>
  <si>
    <t xml:space="preserve">    公共卫生体系建设</t>
  </si>
  <si>
    <t xml:space="preserve">    重大疫情防控救治体系建设</t>
  </si>
  <si>
    <t xml:space="preserve">    生态环境治理</t>
  </si>
  <si>
    <t xml:space="preserve">    交通基础设施建设</t>
  </si>
  <si>
    <t xml:space="preserve">  抗疫相关支出</t>
  </si>
  <si>
    <t xml:space="preserve">    其他抗疫相关支出</t>
  </si>
  <si>
    <t xml:space="preserve">    政府性基金上解支出</t>
  </si>
  <si>
    <t xml:space="preserve">  地方政府专项债务还本支出</t>
  </si>
  <si>
    <t xml:space="preserve">    政府性基金预算调出资金</t>
  </si>
  <si>
    <t xml:space="preserve">   政府性基金年终结余</t>
  </si>
  <si>
    <t>行标签</t>
  </si>
  <si>
    <t>求和项:预算审核数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</si>
</sst>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_ "/>
    <numFmt numFmtId="178" formatCode="0.00_ "/>
  </numFmts>
  <fonts count="3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0"/>
      <name val="黑体"/>
      <charset val="134"/>
    </font>
    <font>
      <b/>
      <sz val="20"/>
      <name val="黑体"/>
      <charset val="134"/>
    </font>
    <font>
      <b/>
      <sz val="11.5"/>
      <name val="宋体"/>
      <charset val="134"/>
    </font>
    <font>
      <b/>
      <sz val="11.5"/>
      <name val="宋体"/>
      <charset val="134"/>
      <scheme val="minor"/>
    </font>
    <font>
      <sz val="11.5"/>
      <name val="宋体"/>
      <charset val="134"/>
      <scheme val="minor"/>
    </font>
    <font>
      <sz val="11.5"/>
      <color rgb="FF000000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.5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.5"/>
      <name val="黑体"/>
      <charset val="134"/>
    </font>
    <font>
      <b/>
      <sz val="11.5"/>
      <name val="宋体"/>
      <charset val="134"/>
    </font>
    <font>
      <b/>
      <sz val="11.5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1" fillId="11" borderId="12" applyNumberFormat="0" applyAlignment="0" applyProtection="0">
      <alignment vertical="center"/>
    </xf>
    <xf numFmtId="0" fontId="32" fillId="11" borderId="8" applyNumberFormat="0" applyAlignment="0" applyProtection="0">
      <alignment vertical="center"/>
    </xf>
    <xf numFmtId="0" fontId="33" fillId="12" borderId="13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43" fontId="15" fillId="0" borderId="0" applyFont="0" applyFill="0" applyBorder="0" applyAlignment="0" applyProtection="0"/>
  </cellStyleXfs>
  <cellXfs count="100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10" fontId="0" fillId="0" borderId="0" xfId="0" applyNumberForma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41" fontId="6" fillId="0" borderId="2" xfId="5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 wrapText="1"/>
    </xf>
    <xf numFmtId="176" fontId="7" fillId="0" borderId="1" xfId="8" applyNumberFormat="1" applyFont="1" applyFill="1" applyBorder="1" applyAlignment="1">
      <alignment horizontal="right" vertical="center"/>
    </xf>
    <xf numFmtId="176" fontId="2" fillId="0" borderId="0" xfId="0" applyNumberFormat="1" applyFont="1" applyFill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176" fontId="8" fillId="0" borderId="1" xfId="8" applyNumberFormat="1" applyFont="1" applyFill="1" applyBorder="1" applyAlignment="1">
      <alignment horizontal="right" vertical="center"/>
    </xf>
    <xf numFmtId="41" fontId="7" fillId="0" borderId="1" xfId="8" applyNumberFormat="1" applyFont="1" applyFill="1" applyBorder="1" applyAlignment="1">
      <alignment horizontal="right" vertical="center"/>
    </xf>
    <xf numFmtId="49" fontId="9" fillId="0" borderId="1" xfId="50" applyNumberFormat="1" applyFont="1" applyFill="1" applyBorder="1" applyAlignment="1">
      <alignment horizontal="left" vertical="center" wrapText="1"/>
    </xf>
    <xf numFmtId="0" fontId="9" fillId="0" borderId="1" xfId="50" applyFont="1" applyFill="1" applyBorder="1" applyAlignment="1">
      <alignment horizontal="left" vertical="center" wrapText="1" indent="1"/>
    </xf>
    <xf numFmtId="41" fontId="10" fillId="0" borderId="1" xfId="50" applyNumberFormat="1" applyFont="1" applyFill="1" applyBorder="1" applyAlignment="1">
      <alignment horizontal="right" vertical="center"/>
    </xf>
    <xf numFmtId="177" fontId="10" fillId="0" borderId="1" xfId="5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41" fontId="6" fillId="0" borderId="1" xfId="8" applyNumberFormat="1" applyFont="1" applyFill="1" applyBorder="1" applyAlignment="1">
      <alignment horizontal="right" vertical="center" wrapText="1"/>
    </xf>
    <xf numFmtId="41" fontId="13" fillId="0" borderId="1" xfId="8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41" fontId="0" fillId="0" borderId="0" xfId="0" applyNumberForma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NumberFormat="1" applyFont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10" fontId="13" fillId="0" borderId="0" xfId="13" applyNumberFormat="1" applyFont="1" applyFill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41" fontId="6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41" fontId="6" fillId="0" borderId="2" xfId="8" applyNumberFormat="1" applyFont="1" applyFill="1" applyBorder="1" applyAlignment="1">
      <alignment horizontal="right" vertical="center" wrapText="1"/>
    </xf>
    <xf numFmtId="176" fontId="6" fillId="0" borderId="2" xfId="8" applyNumberFormat="1" applyFont="1" applyFill="1" applyBorder="1" applyAlignment="1">
      <alignment horizontal="right" vertical="center" wrapText="1"/>
    </xf>
    <xf numFmtId="176" fontId="14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176" fontId="6" fillId="0" borderId="1" xfId="8" applyNumberFormat="1" applyFont="1" applyFill="1" applyBorder="1" applyAlignment="1">
      <alignment horizontal="right" vertical="center" wrapText="1"/>
    </xf>
    <xf numFmtId="176" fontId="15" fillId="0" borderId="0" xfId="0" applyNumberFormat="1" applyFont="1" applyAlignment="1">
      <alignment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vertical="center"/>
    </xf>
    <xf numFmtId="176" fontId="13" fillId="0" borderId="1" xfId="8" applyNumberFormat="1" applyFont="1" applyFill="1" applyBorder="1" applyAlignment="1">
      <alignment horizontal="right" vertical="center" wrapText="1"/>
    </xf>
    <xf numFmtId="176" fontId="13" fillId="0" borderId="2" xfId="8" applyNumberFormat="1" applyFont="1" applyFill="1" applyBorder="1" applyAlignment="1">
      <alignment horizontal="right" vertical="center" wrapText="1"/>
    </xf>
    <xf numFmtId="176" fontId="0" fillId="0" borderId="0" xfId="0" applyNumberFormat="1" applyAlignment="1">
      <alignment vertical="center"/>
    </xf>
    <xf numFmtId="0" fontId="6" fillId="0" borderId="1" xfId="0" applyFont="1" applyBorder="1" applyAlignment="1">
      <alignment vertical="center" wrapText="1"/>
    </xf>
    <xf numFmtId="41" fontId="13" fillId="0" borderId="1" xfId="8" applyNumberFormat="1" applyFont="1" applyFill="1" applyBorder="1" applyAlignment="1">
      <alignment horizontal="right" vertical="center"/>
    </xf>
    <xf numFmtId="41" fontId="6" fillId="0" borderId="1" xfId="8" applyNumberFormat="1" applyFont="1" applyFill="1" applyBorder="1" applyAlignment="1">
      <alignment horizontal="right" vertical="center"/>
    </xf>
    <xf numFmtId="176" fontId="6" fillId="0" borderId="1" xfId="8" applyNumberFormat="1" applyFont="1" applyFill="1" applyBorder="1" applyAlignment="1">
      <alignment horizontal="right" vertical="center"/>
    </xf>
    <xf numFmtId="176" fontId="13" fillId="0" borderId="1" xfId="8" applyNumberFormat="1" applyFont="1" applyFill="1" applyBorder="1" applyAlignment="1">
      <alignment horizontal="right" vertical="center"/>
    </xf>
    <xf numFmtId="0" fontId="13" fillId="0" borderId="4" xfId="0" applyFont="1" applyBorder="1" applyAlignment="1">
      <alignment vertical="center"/>
    </xf>
    <xf numFmtId="41" fontId="6" fillId="0" borderId="1" xfId="0" applyNumberFormat="1" applyFont="1" applyFill="1" applyBorder="1" applyAlignment="1">
      <alignment horizontal="right" vertical="center"/>
    </xf>
    <xf numFmtId="176" fontId="6" fillId="0" borderId="1" xfId="0" applyNumberFormat="1" applyFont="1" applyFill="1" applyBorder="1" applyAlignment="1">
      <alignment horizontal="right" vertical="center"/>
    </xf>
    <xf numFmtId="0" fontId="16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41" fontId="0" fillId="0" borderId="0" xfId="5" applyFont="1" applyFill="1" applyAlignment="1">
      <alignment vertical="center"/>
    </xf>
    <xf numFmtId="0" fontId="0" fillId="0" borderId="0" xfId="0" applyAlignment="1"/>
    <xf numFmtId="0" fontId="5" fillId="0" borderId="0" xfId="0" applyNumberFormat="1" applyFont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1" fontId="6" fillId="0" borderId="7" xfId="5" applyFont="1" applyFill="1" applyBorder="1" applyAlignment="1">
      <alignment horizontal="center" vertical="center" wrapText="1"/>
    </xf>
    <xf numFmtId="41" fontId="17" fillId="0" borderId="7" xfId="5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41" fontId="6" fillId="0" borderId="1" xfId="5" applyFont="1" applyBorder="1" applyAlignment="1">
      <alignment vertical="center"/>
    </xf>
    <xf numFmtId="41" fontId="6" fillId="0" borderId="1" xfId="5" applyFont="1" applyFill="1" applyBorder="1" applyAlignment="1">
      <alignment vertical="center"/>
    </xf>
    <xf numFmtId="41" fontId="13" fillId="0" borderId="1" xfId="5" applyFont="1" applyFill="1" applyBorder="1" applyAlignment="1">
      <alignment vertical="center"/>
    </xf>
    <xf numFmtId="0" fontId="18" fillId="0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vertical="center" wrapText="1"/>
    </xf>
    <xf numFmtId="41" fontId="18" fillId="0" borderId="1" xfId="5" applyFont="1" applyFill="1" applyBorder="1" applyAlignment="1">
      <alignment vertical="center"/>
    </xf>
    <xf numFmtId="41" fontId="13" fillId="0" borderId="1" xfId="5" applyFont="1" applyBorder="1" applyAlignment="1">
      <alignment vertical="center"/>
    </xf>
    <xf numFmtId="41" fontId="8" fillId="0" borderId="1" xfId="5" applyFont="1" applyFill="1" applyBorder="1" applyAlignment="1">
      <alignment vertical="center"/>
    </xf>
    <xf numFmtId="178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/>
    </xf>
    <xf numFmtId="41" fontId="0" fillId="0" borderId="1" xfId="5" applyFont="1" applyBorder="1" applyAlignment="1">
      <alignment vertical="center"/>
    </xf>
    <xf numFmtId="41" fontId="17" fillId="0" borderId="1" xfId="5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0" fillId="0" borderId="0" xfId="0" applyFill="1" applyAlignment="1"/>
    <xf numFmtId="0" fontId="14" fillId="0" borderId="0" xfId="0" applyFont="1" applyAlignment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千位分隔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23"/>
  <sheetViews>
    <sheetView workbookViewId="0">
      <selection activeCell="I18" sqref="I18"/>
    </sheetView>
  </sheetViews>
  <sheetFormatPr defaultColWidth="9" defaultRowHeight="13.5"/>
  <cols>
    <col min="1" max="1" width="10.25" style="41" customWidth="1"/>
    <col min="2" max="2" width="23.5" style="41" customWidth="1"/>
    <col min="3" max="3" width="8.875" style="41" customWidth="1"/>
    <col min="4" max="4" width="10" style="73" customWidth="1"/>
    <col min="5" max="5" width="12.875" style="73" customWidth="1"/>
    <col min="6" max="6" width="8.875" style="5" customWidth="1"/>
    <col min="7" max="7" width="25.125" style="5" customWidth="1"/>
    <col min="8" max="8" width="8.875" style="5" customWidth="1"/>
    <col min="9" max="9" width="10.375" style="73" customWidth="1"/>
    <col min="10" max="10" width="13.5" style="73" customWidth="1"/>
    <col min="11" max="11" width="9" style="41"/>
    <col min="12" max="12" width="9" style="74"/>
    <col min="13" max="16384" width="9" style="41"/>
  </cols>
  <sheetData>
    <row r="2" ht="25.5" spans="1:10">
      <c r="A2" s="75" t="s">
        <v>0</v>
      </c>
      <c r="B2" s="75"/>
      <c r="C2" s="75"/>
      <c r="D2" s="75"/>
      <c r="E2" s="75"/>
      <c r="F2" s="75"/>
      <c r="G2" s="75"/>
      <c r="H2" s="75"/>
      <c r="I2" s="75"/>
      <c r="J2" s="75"/>
    </row>
    <row r="3" spans="9:10">
      <c r="I3" s="97" t="s">
        <v>1</v>
      </c>
      <c r="J3" s="97"/>
    </row>
    <row r="4" s="5" customFormat="1" ht="14.25" spans="1:12">
      <c r="A4" s="76" t="s">
        <v>2</v>
      </c>
      <c r="B4" s="77"/>
      <c r="C4" s="77"/>
      <c r="D4" s="77"/>
      <c r="E4" s="78"/>
      <c r="F4" s="77" t="s">
        <v>3</v>
      </c>
      <c r="G4" s="77"/>
      <c r="H4" s="77"/>
      <c r="I4" s="77"/>
      <c r="J4" s="78"/>
      <c r="L4" s="98"/>
    </row>
    <row r="5" ht="52.5" customHeight="1" spans="1:10">
      <c r="A5" s="79" t="s">
        <v>4</v>
      </c>
      <c r="B5" s="79" t="s">
        <v>5</v>
      </c>
      <c r="C5" s="80" t="s">
        <v>6</v>
      </c>
      <c r="D5" s="81" t="s">
        <v>7</v>
      </c>
      <c r="E5" s="13" t="s">
        <v>8</v>
      </c>
      <c r="F5" s="82" t="s">
        <v>4</v>
      </c>
      <c r="G5" s="82" t="s">
        <v>5</v>
      </c>
      <c r="H5" s="80" t="s">
        <v>6</v>
      </c>
      <c r="I5" s="81" t="s">
        <v>7</v>
      </c>
      <c r="J5" s="13" t="s">
        <v>8</v>
      </c>
    </row>
    <row r="6" ht="18" customHeight="1" spans="1:10">
      <c r="A6" s="55" t="s">
        <v>9</v>
      </c>
      <c r="B6" s="59"/>
      <c r="C6" s="83">
        <f>SUM(C7:C12)</f>
        <v>1850</v>
      </c>
      <c r="D6" s="83">
        <f>SUM(D7:D12)</f>
        <v>1043</v>
      </c>
      <c r="E6" s="52">
        <f>D6-C6/2</f>
        <v>118</v>
      </c>
      <c r="F6" s="14" t="s">
        <v>10</v>
      </c>
      <c r="G6" s="15"/>
      <c r="H6" s="84">
        <f>SUM(H7:H9)+SUM(H14:H18)</f>
        <v>1850</v>
      </c>
      <c r="I6" s="84">
        <f>SUM(I7:I9)+SUM(I14:I18)</f>
        <v>2163</v>
      </c>
      <c r="J6" s="84">
        <f t="shared" ref="J6:J23" si="0">I6-H6/2</f>
        <v>1238</v>
      </c>
    </row>
    <row r="7" ht="18" customHeight="1" spans="1:10">
      <c r="A7" s="58">
        <v>1030147</v>
      </c>
      <c r="B7" s="59" t="s">
        <v>11</v>
      </c>
      <c r="C7" s="85">
        <f>镇级基金收入!C6</f>
        <v>0</v>
      </c>
      <c r="D7" s="85">
        <f>镇级基金收入!D6</f>
        <v>0</v>
      </c>
      <c r="E7" s="83"/>
      <c r="F7" s="86">
        <v>207</v>
      </c>
      <c r="G7" s="87" t="s">
        <v>12</v>
      </c>
      <c r="H7" s="88">
        <f>镇级基金支出!C6</f>
        <v>0</v>
      </c>
      <c r="I7" s="88">
        <f>镇级基金支出!D6</f>
        <v>0</v>
      </c>
      <c r="J7" s="94">
        <f t="shared" si="0"/>
        <v>0</v>
      </c>
    </row>
    <row r="8" ht="18" customHeight="1" spans="1:10">
      <c r="A8" s="58">
        <v>1030148</v>
      </c>
      <c r="B8" s="59" t="s">
        <v>13</v>
      </c>
      <c r="C8" s="85">
        <f>镇级基金收入!C7</f>
        <v>1500</v>
      </c>
      <c r="D8" s="85">
        <f>镇级基金收入!D7</f>
        <v>962</v>
      </c>
      <c r="E8" s="89">
        <f t="shared" ref="E8:E19" si="1">D8-C8/2</f>
        <v>212</v>
      </c>
      <c r="F8" s="86">
        <v>208</v>
      </c>
      <c r="G8" s="87" t="s">
        <v>14</v>
      </c>
      <c r="H8" s="88">
        <f>镇级基金支出!C10</f>
        <v>0</v>
      </c>
      <c r="I8" s="88">
        <f>镇级基金支出!D10</f>
        <v>0</v>
      </c>
      <c r="J8" s="94">
        <f t="shared" si="0"/>
        <v>0</v>
      </c>
    </row>
    <row r="9" ht="18" customHeight="1" spans="1:10">
      <c r="A9" s="58">
        <v>1030155</v>
      </c>
      <c r="B9" s="59" t="s">
        <v>15</v>
      </c>
      <c r="C9" s="85">
        <f>镇级基金收入!C13</f>
        <v>0</v>
      </c>
      <c r="D9" s="85">
        <f>镇级基金收入!D13</f>
        <v>0</v>
      </c>
      <c r="E9" s="83">
        <f t="shared" si="1"/>
        <v>0</v>
      </c>
      <c r="F9" s="86">
        <v>212</v>
      </c>
      <c r="G9" s="87" t="s">
        <v>16</v>
      </c>
      <c r="H9" s="88">
        <f>SUM(H10:H13)</f>
        <v>1850</v>
      </c>
      <c r="I9" s="88">
        <f>SUM(I10:I13)</f>
        <v>2154</v>
      </c>
      <c r="J9" s="94">
        <f t="shared" si="0"/>
        <v>1229</v>
      </c>
    </row>
    <row r="10" ht="27" spans="1:10">
      <c r="A10" s="58">
        <v>1030156</v>
      </c>
      <c r="B10" s="59" t="s">
        <v>17</v>
      </c>
      <c r="C10" s="85">
        <f>镇级基金收入!C16</f>
        <v>0</v>
      </c>
      <c r="D10" s="85">
        <f>镇级基金收入!D16</f>
        <v>0</v>
      </c>
      <c r="E10" s="83">
        <f t="shared" si="1"/>
        <v>0</v>
      </c>
      <c r="F10" s="18">
        <v>21208</v>
      </c>
      <c r="G10" s="33" t="s">
        <v>18</v>
      </c>
      <c r="H10" s="90">
        <f>镇级基金支出!C20</f>
        <v>1500</v>
      </c>
      <c r="I10" s="90">
        <f>镇级基金支出!D20</f>
        <v>2073</v>
      </c>
      <c r="J10" s="85">
        <f t="shared" si="0"/>
        <v>1323</v>
      </c>
    </row>
    <row r="11" ht="27" spans="1:10">
      <c r="A11" s="58">
        <v>1030178</v>
      </c>
      <c r="B11" s="59" t="s">
        <v>19</v>
      </c>
      <c r="C11" s="85">
        <f>镇级基金收入!C17</f>
        <v>350</v>
      </c>
      <c r="D11" s="85">
        <f>镇级基金收入!D17</f>
        <v>81</v>
      </c>
      <c r="E11" s="89">
        <f t="shared" si="1"/>
        <v>-94</v>
      </c>
      <c r="F11" s="18">
        <v>21211</v>
      </c>
      <c r="G11" s="33" t="s">
        <v>20</v>
      </c>
      <c r="H11" s="90">
        <f>镇级基金支出!C31</f>
        <v>0</v>
      </c>
      <c r="I11" s="90">
        <f>镇级基金支出!D31</f>
        <v>0</v>
      </c>
      <c r="J11" s="84">
        <f t="shared" si="0"/>
        <v>0</v>
      </c>
    </row>
    <row r="12" ht="27" spans="1:10">
      <c r="A12" s="58"/>
      <c r="B12" s="91"/>
      <c r="C12" s="85"/>
      <c r="D12" s="85"/>
      <c r="E12" s="83">
        <f t="shared" si="1"/>
        <v>0</v>
      </c>
      <c r="F12" s="18">
        <v>21213</v>
      </c>
      <c r="G12" s="19" t="s">
        <v>21</v>
      </c>
      <c r="H12" s="90">
        <f>-镇级基金支出!C32</f>
        <v>0</v>
      </c>
      <c r="I12" s="90">
        <f>-镇级基金支出!D32</f>
        <v>0</v>
      </c>
      <c r="J12" s="84">
        <f t="shared" si="0"/>
        <v>0</v>
      </c>
    </row>
    <row r="13" ht="18" customHeight="1" spans="1:10">
      <c r="A13" s="92"/>
      <c r="B13" s="92"/>
      <c r="C13" s="93"/>
      <c r="D13" s="93"/>
      <c r="E13" s="83">
        <f t="shared" si="1"/>
        <v>0</v>
      </c>
      <c r="F13" s="18">
        <v>21214</v>
      </c>
      <c r="G13" s="19" t="s">
        <v>22</v>
      </c>
      <c r="H13" s="90">
        <f>镇级基金支出!C36</f>
        <v>350</v>
      </c>
      <c r="I13" s="90">
        <f>镇级基金支出!D36</f>
        <v>81</v>
      </c>
      <c r="J13" s="85">
        <f t="shared" si="0"/>
        <v>-94</v>
      </c>
    </row>
    <row r="14" ht="18" customHeight="1" spans="1:10">
      <c r="A14" s="92"/>
      <c r="B14" s="92"/>
      <c r="C14" s="93"/>
      <c r="D14" s="93"/>
      <c r="E14" s="83">
        <f t="shared" si="1"/>
        <v>0</v>
      </c>
      <c r="F14" s="86">
        <v>213</v>
      </c>
      <c r="G14" s="87" t="s">
        <v>23</v>
      </c>
      <c r="H14" s="88">
        <f>镇级基金支出!C40</f>
        <v>0</v>
      </c>
      <c r="I14" s="88">
        <f>镇级基金支出!D40</f>
        <v>9</v>
      </c>
      <c r="J14" s="94">
        <f t="shared" si="0"/>
        <v>9</v>
      </c>
    </row>
    <row r="15" ht="18" customHeight="1" spans="1:10">
      <c r="A15" s="92"/>
      <c r="B15" s="92"/>
      <c r="C15" s="85"/>
      <c r="D15" s="85"/>
      <c r="E15" s="83">
        <f t="shared" si="1"/>
        <v>0</v>
      </c>
      <c r="F15" s="86">
        <v>214</v>
      </c>
      <c r="G15" s="87" t="s">
        <v>24</v>
      </c>
      <c r="H15" s="88">
        <f>镇级基金支出!C48</f>
        <v>0</v>
      </c>
      <c r="I15" s="88">
        <f>镇级基金支出!D48</f>
        <v>0</v>
      </c>
      <c r="J15" s="94">
        <f t="shared" si="0"/>
        <v>0</v>
      </c>
    </row>
    <row r="16" ht="18" customHeight="1" spans="1:10">
      <c r="A16" s="55"/>
      <c r="B16" s="59"/>
      <c r="C16" s="85"/>
      <c r="D16" s="85"/>
      <c r="E16" s="83">
        <f t="shared" si="1"/>
        <v>0</v>
      </c>
      <c r="F16" s="86">
        <v>229</v>
      </c>
      <c r="G16" s="87" t="s">
        <v>25</v>
      </c>
      <c r="H16" s="88">
        <f>镇级基金支出!C51</f>
        <v>0</v>
      </c>
      <c r="I16" s="88">
        <f>镇级基金支出!D51</f>
        <v>0</v>
      </c>
      <c r="J16" s="94">
        <f t="shared" si="0"/>
        <v>0</v>
      </c>
    </row>
    <row r="17" ht="18" customHeight="1" spans="1:10">
      <c r="A17" s="54"/>
      <c r="B17" s="54"/>
      <c r="C17" s="85"/>
      <c r="D17" s="85"/>
      <c r="E17" s="83">
        <f t="shared" si="1"/>
        <v>0</v>
      </c>
      <c r="F17" s="86">
        <v>232</v>
      </c>
      <c r="G17" s="87" t="s">
        <v>26</v>
      </c>
      <c r="H17" s="88">
        <f>镇级基金支出!C63</f>
        <v>0</v>
      </c>
      <c r="I17" s="88">
        <f>镇级基金支出!D63</f>
        <v>0</v>
      </c>
      <c r="J17" s="94">
        <f t="shared" si="0"/>
        <v>0</v>
      </c>
    </row>
    <row r="18" ht="18" customHeight="1" spans="1:10">
      <c r="A18" s="54"/>
      <c r="B18" s="59"/>
      <c r="C18" s="85"/>
      <c r="D18" s="85"/>
      <c r="E18" s="83">
        <f t="shared" si="1"/>
        <v>0</v>
      </c>
      <c r="F18" s="86">
        <v>233</v>
      </c>
      <c r="G18" s="87" t="s">
        <v>27</v>
      </c>
      <c r="H18" s="94">
        <f>镇级基金支出!C69</f>
        <v>0</v>
      </c>
      <c r="I18" s="94">
        <f>镇级基金支出!D69</f>
        <v>0</v>
      </c>
      <c r="J18" s="94">
        <f t="shared" si="0"/>
        <v>0</v>
      </c>
    </row>
    <row r="19" s="39" customFormat="1" ht="18" customHeight="1" spans="1:12">
      <c r="A19" s="55" t="s">
        <v>28</v>
      </c>
      <c r="B19" s="59"/>
      <c r="C19" s="83">
        <f>镇级基金收入!C19</f>
        <v>0</v>
      </c>
      <c r="D19" s="83">
        <f>镇级基金收入!D19</f>
        <v>1120</v>
      </c>
      <c r="E19" s="83">
        <f t="shared" si="1"/>
        <v>1120</v>
      </c>
      <c r="F19" s="14" t="s">
        <v>29</v>
      </c>
      <c r="G19" s="15"/>
      <c r="H19" s="84">
        <f>镇级基金支出!C82</f>
        <v>0</v>
      </c>
      <c r="I19" s="84">
        <f>镇级基金支出!D82</f>
        <v>0</v>
      </c>
      <c r="J19" s="84">
        <f t="shared" si="0"/>
        <v>0</v>
      </c>
      <c r="L19" s="99"/>
    </row>
    <row r="20" s="39" customFormat="1" ht="18" customHeight="1" spans="1:12">
      <c r="A20" s="54" t="s">
        <v>30</v>
      </c>
      <c r="B20" s="59"/>
      <c r="C20" s="83">
        <f>镇级基金收入!C21</f>
        <v>0</v>
      </c>
      <c r="D20" s="83">
        <f>镇级基金收入!D21</f>
        <v>0</v>
      </c>
      <c r="E20" s="83"/>
      <c r="F20" s="14" t="s">
        <v>31</v>
      </c>
      <c r="G20" s="95"/>
      <c r="H20" s="84">
        <f>镇级基金支出!C84</f>
        <v>0</v>
      </c>
      <c r="I20" s="84">
        <f>镇级基金支出!D84</f>
        <v>0</v>
      </c>
      <c r="J20" s="84">
        <f t="shared" si="0"/>
        <v>0</v>
      </c>
      <c r="L20" s="99"/>
    </row>
    <row r="21" s="39" customFormat="1" ht="18" customHeight="1" spans="1:12">
      <c r="A21" s="54" t="s">
        <v>32</v>
      </c>
      <c r="B21" s="59"/>
      <c r="C21" s="83">
        <f>镇级基金收入!C23</f>
        <v>0</v>
      </c>
      <c r="D21" s="83">
        <f>镇级基金收入!D23</f>
        <v>0</v>
      </c>
      <c r="E21" s="83"/>
      <c r="F21" s="14" t="s">
        <v>33</v>
      </c>
      <c r="G21" s="95"/>
      <c r="H21" s="84">
        <f>镇级基金支出!C86</f>
        <v>0</v>
      </c>
      <c r="I21" s="84">
        <f>镇级基金支出!D86</f>
        <v>0</v>
      </c>
      <c r="J21" s="84">
        <f t="shared" si="0"/>
        <v>0</v>
      </c>
      <c r="L21" s="99"/>
    </row>
    <row r="22" s="39" customFormat="1" ht="18" customHeight="1" spans="1:12">
      <c r="A22" s="54" t="s">
        <v>34</v>
      </c>
      <c r="B22" s="59"/>
      <c r="C22" s="83">
        <f>镇级基金收入!C27</f>
        <v>0</v>
      </c>
      <c r="D22" s="83">
        <f>镇级基金收入!D27</f>
        <v>0</v>
      </c>
      <c r="E22" s="83"/>
      <c r="F22" s="14" t="s">
        <v>35</v>
      </c>
      <c r="G22" s="95"/>
      <c r="H22" s="84">
        <f>镇级基金支出!C88</f>
        <v>0</v>
      </c>
      <c r="I22" s="84">
        <f>镇级基金支出!D88</f>
        <v>0</v>
      </c>
      <c r="J22" s="84">
        <f t="shared" si="0"/>
        <v>0</v>
      </c>
      <c r="L22" s="99"/>
    </row>
    <row r="23" s="39" customFormat="1" ht="18" customHeight="1" spans="1:12">
      <c r="A23" s="96" t="s">
        <v>36</v>
      </c>
      <c r="B23" s="96"/>
      <c r="C23" s="83">
        <f>C6+C19+C20+C21+C22</f>
        <v>1850</v>
      </c>
      <c r="D23" s="83">
        <f>D6+D19+D20+D21+D22</f>
        <v>2163</v>
      </c>
      <c r="E23" s="83">
        <f>(D23/C23-1)*100</f>
        <v>16.9189189189189</v>
      </c>
      <c r="F23" s="11" t="s">
        <v>37</v>
      </c>
      <c r="G23" s="11"/>
      <c r="H23" s="84">
        <f>H6+H21+H22+H19+H20</f>
        <v>1850</v>
      </c>
      <c r="I23" s="84">
        <f>I6+I21+I22+I19+I20</f>
        <v>2163</v>
      </c>
      <c r="J23" s="84">
        <f t="shared" si="0"/>
        <v>1238</v>
      </c>
      <c r="L23" s="99"/>
    </row>
  </sheetData>
  <autoFilter ref="A5:L23">
    <extLst/>
  </autoFilter>
  <mergeCells count="5">
    <mergeCell ref="A2:I2"/>
    <mergeCell ref="A4:D4"/>
    <mergeCell ref="F4:I4"/>
    <mergeCell ref="A23:B23"/>
    <mergeCell ref="F23:G23"/>
  </mergeCells>
  <printOptions horizontalCentered="1"/>
  <pageMargins left="0.708661417322835" right="0.708661417322835" top="0.748031496062992" bottom="0.748031496062992" header="0.31496062992126" footer="0.31496062992126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8"/>
  <sheetViews>
    <sheetView tabSelected="1" workbookViewId="0">
      <selection activeCell="G19" sqref="G19"/>
    </sheetView>
  </sheetViews>
  <sheetFormatPr defaultColWidth="11.375" defaultRowHeight="13.5" outlineLevelCol="6"/>
  <cols>
    <col min="1" max="1" width="12" style="41" customWidth="1"/>
    <col min="2" max="2" width="35.75" style="41" customWidth="1"/>
    <col min="3" max="3" width="12.5" style="42" customWidth="1"/>
    <col min="4" max="4" width="13.75" style="6" customWidth="1"/>
    <col min="5" max="5" width="12.625" style="6" customWidth="1"/>
    <col min="6" max="16384" width="11.375" style="41"/>
  </cols>
  <sheetData>
    <row r="1" spans="1:1">
      <c r="A1" s="43" t="s">
        <v>38</v>
      </c>
    </row>
    <row r="2" ht="54" customHeight="1" spans="1:5">
      <c r="A2" s="44" t="s">
        <v>39</v>
      </c>
      <c r="B2" s="45"/>
      <c r="C2" s="45"/>
      <c r="D2" s="45"/>
      <c r="E2" s="45"/>
    </row>
    <row r="3" spans="4:5">
      <c r="D3" s="46" t="s">
        <v>40</v>
      </c>
      <c r="E3" s="46"/>
    </row>
    <row r="4" s="38" customFormat="1" ht="40.5" spans="1:7">
      <c r="A4" s="47" t="s">
        <v>4</v>
      </c>
      <c r="B4" s="47" t="s">
        <v>5</v>
      </c>
      <c r="C4" s="48" t="s">
        <v>6</v>
      </c>
      <c r="D4" s="13" t="s">
        <v>41</v>
      </c>
      <c r="E4" s="13" t="s">
        <v>8</v>
      </c>
      <c r="G4" s="26"/>
    </row>
    <row r="5" s="39" customFormat="1" ht="25.5" customHeight="1" spans="1:7">
      <c r="A5" s="49" t="s">
        <v>9</v>
      </c>
      <c r="B5" s="50"/>
      <c r="C5" s="51">
        <v>1850</v>
      </c>
      <c r="D5" s="52">
        <f>D6+D7+D13+D16+D17+D18</f>
        <v>1043</v>
      </c>
      <c r="E5" s="52">
        <f>D5-C5/2</f>
        <v>118</v>
      </c>
      <c r="G5" s="53"/>
    </row>
    <row r="6" s="39" customFormat="1" ht="25.5" customHeight="1" spans="1:7">
      <c r="A6" s="54">
        <v>1030147</v>
      </c>
      <c r="B6" s="55" t="s">
        <v>11</v>
      </c>
      <c r="C6" s="35"/>
      <c r="D6" s="56"/>
      <c r="E6" s="52"/>
      <c r="G6" s="57"/>
    </row>
    <row r="7" s="39" customFormat="1" ht="25.5" customHeight="1" spans="1:7">
      <c r="A7" s="54">
        <v>1030148</v>
      </c>
      <c r="B7" s="55" t="s">
        <v>13</v>
      </c>
      <c r="C7" s="35">
        <v>1500</v>
      </c>
      <c r="D7" s="56">
        <f>SUM(D8:D12)</f>
        <v>962</v>
      </c>
      <c r="E7" s="52">
        <f>D7-C7/2</f>
        <v>212</v>
      </c>
      <c r="G7" s="57"/>
    </row>
    <row r="8" ht="25.5" customHeight="1" spans="1:7">
      <c r="A8" s="58">
        <v>103014801</v>
      </c>
      <c r="B8" s="59" t="s">
        <v>42</v>
      </c>
      <c r="C8" s="36">
        <v>1500</v>
      </c>
      <c r="D8" s="60">
        <v>962</v>
      </c>
      <c r="E8" s="61">
        <f>D8-C8/2</f>
        <v>212</v>
      </c>
      <c r="G8" s="62"/>
    </row>
    <row r="9" ht="25.5" hidden="1" customHeight="1" spans="1:7">
      <c r="A9" s="58">
        <v>103014802</v>
      </c>
      <c r="B9" s="59" t="s">
        <v>43</v>
      </c>
      <c r="C9" s="36"/>
      <c r="D9" s="60"/>
      <c r="E9" s="52"/>
      <c r="G9" s="62"/>
    </row>
    <row r="10" s="40" customFormat="1" ht="25.5" hidden="1" customHeight="1" spans="1:7">
      <c r="A10" s="58">
        <v>103014803</v>
      </c>
      <c r="B10" s="59" t="s">
        <v>44</v>
      </c>
      <c r="C10" s="36"/>
      <c r="D10" s="60"/>
      <c r="E10" s="52"/>
      <c r="G10" s="57"/>
    </row>
    <row r="11" s="40" customFormat="1" ht="25.5" hidden="1" customHeight="1" spans="1:7">
      <c r="A11" s="58">
        <v>103014898</v>
      </c>
      <c r="B11" s="59" t="s">
        <v>45</v>
      </c>
      <c r="C11" s="36"/>
      <c r="D11" s="60"/>
      <c r="E11" s="52"/>
      <c r="G11" s="57"/>
    </row>
    <row r="12" s="40" customFormat="1" ht="25.5" hidden="1" customHeight="1" spans="1:7">
      <c r="A12" s="58">
        <v>103014899</v>
      </c>
      <c r="B12" s="59" t="s">
        <v>46</v>
      </c>
      <c r="C12" s="36"/>
      <c r="D12" s="60"/>
      <c r="E12" s="52"/>
      <c r="G12" s="57"/>
    </row>
    <row r="13" s="39" customFormat="1" ht="25.5" customHeight="1" spans="1:7">
      <c r="A13" s="54">
        <v>1030155</v>
      </c>
      <c r="B13" s="55" t="s">
        <v>15</v>
      </c>
      <c r="C13" s="35"/>
      <c r="D13" s="56"/>
      <c r="E13" s="52"/>
      <c r="G13" s="53"/>
    </row>
    <row r="14" ht="25.5" customHeight="1" spans="1:7">
      <c r="A14" s="58">
        <v>103015501</v>
      </c>
      <c r="B14" s="59" t="s">
        <v>47</v>
      </c>
      <c r="C14" s="36"/>
      <c r="D14" s="60"/>
      <c r="E14" s="52"/>
      <c r="G14" s="62"/>
    </row>
    <row r="15" ht="25.5" customHeight="1" spans="1:7">
      <c r="A15" s="58">
        <v>103015502</v>
      </c>
      <c r="B15" s="59" t="s">
        <v>48</v>
      </c>
      <c r="C15" s="36"/>
      <c r="D15" s="60"/>
      <c r="E15" s="52"/>
      <c r="G15" s="62"/>
    </row>
    <row r="16" s="39" customFormat="1" ht="25.5" customHeight="1" spans="1:7">
      <c r="A16" s="54">
        <v>1030156</v>
      </c>
      <c r="B16" s="55" t="s">
        <v>17</v>
      </c>
      <c r="C16" s="35"/>
      <c r="D16" s="56"/>
      <c r="E16" s="52"/>
      <c r="G16" s="57"/>
    </row>
    <row r="17" s="39" customFormat="1" ht="25.5" customHeight="1" spans="1:7">
      <c r="A17" s="54">
        <v>1030178</v>
      </c>
      <c r="B17" s="55" t="s">
        <v>19</v>
      </c>
      <c r="C17" s="35">
        <v>350</v>
      </c>
      <c r="D17" s="56">
        <v>81</v>
      </c>
      <c r="E17" s="52">
        <f>D17-C17/2</f>
        <v>-94</v>
      </c>
      <c r="G17" s="57"/>
    </row>
    <row r="18" s="39" customFormat="1" ht="33.75" customHeight="1" spans="1:5">
      <c r="A18" s="54">
        <v>1030180</v>
      </c>
      <c r="B18" s="63" t="s">
        <v>49</v>
      </c>
      <c r="C18" s="35"/>
      <c r="D18" s="56"/>
      <c r="E18" s="52"/>
    </row>
    <row r="19" s="39" customFormat="1" ht="25.5" customHeight="1" spans="1:5">
      <c r="A19" s="55" t="s">
        <v>28</v>
      </c>
      <c r="B19" s="55"/>
      <c r="C19" s="35">
        <v>0</v>
      </c>
      <c r="D19" s="56">
        <f>D20</f>
        <v>1120</v>
      </c>
      <c r="E19" s="52">
        <f>D19-C19/2</f>
        <v>1120</v>
      </c>
    </row>
    <row r="20" ht="25.5" customHeight="1" spans="1:5">
      <c r="A20" s="58">
        <v>11004</v>
      </c>
      <c r="B20" s="59" t="s">
        <v>50</v>
      </c>
      <c r="C20" s="64">
        <v>0</v>
      </c>
      <c r="D20" s="61">
        <v>1120</v>
      </c>
      <c r="E20" s="61">
        <f>D20-C20/2</f>
        <v>1120</v>
      </c>
    </row>
    <row r="21" s="39" customFormat="1" ht="25.5" customHeight="1" spans="1:5">
      <c r="A21" s="54" t="s">
        <v>30</v>
      </c>
      <c r="B21" s="54"/>
      <c r="C21" s="65"/>
      <c r="D21" s="66"/>
      <c r="E21" s="52"/>
    </row>
    <row r="22" ht="25.5" customHeight="1" spans="1:5">
      <c r="A22" s="58">
        <v>1100802</v>
      </c>
      <c r="B22" s="59" t="s">
        <v>51</v>
      </c>
      <c r="C22" s="64"/>
      <c r="D22" s="67"/>
      <c r="E22" s="52"/>
    </row>
    <row r="23" s="39" customFormat="1" ht="25.5" customHeight="1" spans="1:5">
      <c r="A23" s="54" t="s">
        <v>32</v>
      </c>
      <c r="B23" s="55"/>
      <c r="C23" s="65"/>
      <c r="D23" s="66"/>
      <c r="E23" s="52"/>
    </row>
    <row r="24" s="40" customFormat="1" ht="25.5" customHeight="1" spans="1:5">
      <c r="A24" s="58">
        <v>1101102</v>
      </c>
      <c r="B24" s="59" t="s">
        <v>52</v>
      </c>
      <c r="C24" s="64"/>
      <c r="D24" s="67"/>
      <c r="E24" s="52"/>
    </row>
    <row r="25" s="40" customFormat="1" ht="25.5" customHeight="1" spans="1:5">
      <c r="A25" s="54" t="s">
        <v>53</v>
      </c>
      <c r="B25" s="68"/>
      <c r="C25" s="65"/>
      <c r="D25" s="66"/>
      <c r="E25" s="52"/>
    </row>
    <row r="26" s="40" customFormat="1" ht="25.5" customHeight="1" spans="1:5">
      <c r="A26" s="58">
        <v>1100902</v>
      </c>
      <c r="B26" s="59" t="s">
        <v>54</v>
      </c>
      <c r="C26" s="64"/>
      <c r="D26" s="67"/>
      <c r="E26" s="52"/>
    </row>
    <row r="27" s="40" customFormat="1" ht="25.5" customHeight="1" spans="1:5">
      <c r="A27" s="54" t="s">
        <v>55</v>
      </c>
      <c r="B27" s="68"/>
      <c r="C27" s="69"/>
      <c r="D27" s="70"/>
      <c r="E27" s="52"/>
    </row>
    <row r="28" s="39" customFormat="1" ht="25.5" customHeight="1" spans="1:5">
      <c r="A28" s="71" t="s">
        <v>36</v>
      </c>
      <c r="B28" s="72"/>
      <c r="C28" s="65">
        <f>C5+C19+C21+C23+C27</f>
        <v>1850</v>
      </c>
      <c r="D28" s="66">
        <f>D5+D19+D21+D23+D27</f>
        <v>2163</v>
      </c>
      <c r="E28" s="56">
        <f>D28-C28/2</f>
        <v>1238</v>
      </c>
    </row>
  </sheetData>
  <mergeCells count="2">
    <mergeCell ref="A2:E2"/>
    <mergeCell ref="A28:B28"/>
  </mergeCells>
  <pageMargins left="0.708661417322835" right="0.708661417322835" top="0.748031496062992" bottom="0.748031496062992" header="0.31496062992126" footer="0.31496062992126"/>
  <pageSetup paperSize="9" fitToHeight="0" orientation="portrait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M90"/>
  <sheetViews>
    <sheetView showZeros="0" workbookViewId="0">
      <pane ySplit="5" topLeftCell="A19" activePane="bottomLeft" state="frozen"/>
      <selection/>
      <selection pane="bottomLeft" activeCell="B36" sqref="B36"/>
    </sheetView>
  </sheetViews>
  <sheetFormatPr defaultColWidth="9" defaultRowHeight="13.5"/>
  <cols>
    <col min="1" max="1" width="9.25" style="5" customWidth="1"/>
    <col min="2" max="2" width="56.375" style="5" customWidth="1"/>
    <col min="3" max="3" width="12.5" style="5" customWidth="1"/>
    <col min="4" max="4" width="12.5" style="6" customWidth="1"/>
    <col min="5" max="5" width="11.5" style="5" customWidth="1"/>
    <col min="6" max="6" width="44.625" style="5" customWidth="1"/>
    <col min="7" max="9" width="9" style="5"/>
    <col min="10" max="10" width="9.125" style="5" customWidth="1"/>
    <col min="11" max="12" width="15.75" style="5" customWidth="1"/>
    <col min="13" max="13" width="13.875" style="5" customWidth="1"/>
    <col min="14" max="16384" width="9" style="5"/>
  </cols>
  <sheetData>
    <row r="1" spans="1:1">
      <c r="A1" s="7" t="s">
        <v>56</v>
      </c>
    </row>
    <row r="2" ht="51" customHeight="1" spans="1:5">
      <c r="A2" s="8" t="s">
        <v>57</v>
      </c>
      <c r="B2" s="9"/>
      <c r="C2" s="9"/>
      <c r="D2" s="9"/>
      <c r="E2" s="9"/>
    </row>
    <row r="3" ht="15.75" customHeight="1" spans="4:4">
      <c r="D3" s="10" t="s">
        <v>40</v>
      </c>
    </row>
    <row r="4" s="2" customFormat="1" ht="40.5" spans="1:13">
      <c r="A4" s="11" t="s">
        <v>4</v>
      </c>
      <c r="B4" s="11" t="s">
        <v>5</v>
      </c>
      <c r="C4" s="12" t="s">
        <v>6</v>
      </c>
      <c r="D4" s="13" t="s">
        <v>41</v>
      </c>
      <c r="E4" s="12" t="s">
        <v>8</v>
      </c>
      <c r="I4" s="26"/>
      <c r="J4" s="26"/>
      <c r="K4" s="26"/>
      <c r="L4" s="26"/>
      <c r="M4" s="27"/>
    </row>
    <row r="5" s="3" customFormat="1" ht="18.95" customHeight="1" spans="1:13">
      <c r="A5" s="14" t="s">
        <v>10</v>
      </c>
      <c r="B5" s="15"/>
      <c r="C5" s="16">
        <f>SUM(C10,C19,C40,C51)</f>
        <v>1850</v>
      </c>
      <c r="D5" s="16">
        <f>D6+D10+D19+D40+D48+D63+D69+D51</f>
        <v>2163</v>
      </c>
      <c r="E5" s="16">
        <f>D5-C5/2</f>
        <v>1238</v>
      </c>
      <c r="H5" s="17"/>
      <c r="I5" s="17"/>
      <c r="J5" s="17"/>
      <c r="K5" s="17"/>
      <c r="L5" s="17"/>
      <c r="M5" s="17"/>
    </row>
    <row r="6" s="3" customFormat="1" ht="18.95" hidden="1" customHeight="1" spans="1:9">
      <c r="A6" s="14">
        <v>207</v>
      </c>
      <c r="B6" s="15" t="s">
        <v>12</v>
      </c>
      <c r="C6" s="16"/>
      <c r="D6" s="16">
        <f>D7</f>
        <v>0</v>
      </c>
      <c r="E6" s="16"/>
      <c r="H6" s="4"/>
      <c r="I6" s="4"/>
    </row>
    <row r="7" s="3" customFormat="1" ht="18.95" hidden="1" customHeight="1" spans="1:9">
      <c r="A7" s="14">
        <v>20707</v>
      </c>
      <c r="B7" s="15" t="s">
        <v>58</v>
      </c>
      <c r="C7" s="16"/>
      <c r="D7" s="16">
        <f>D8+D9</f>
        <v>0</v>
      </c>
      <c r="E7" s="16"/>
      <c r="H7" s="4"/>
      <c r="I7" s="4"/>
    </row>
    <row r="8" s="4" customFormat="1" ht="18.95" hidden="1" customHeight="1" spans="1:5">
      <c r="A8" s="18">
        <v>2070702</v>
      </c>
      <c r="B8" s="19" t="s">
        <v>59</v>
      </c>
      <c r="C8" s="20"/>
      <c r="D8" s="20">
        <f>IFERROR(VLOOKUP(A8,Sheet4!A:D,4,0),0)</f>
        <v>0</v>
      </c>
      <c r="E8" s="20"/>
    </row>
    <row r="9" s="4" customFormat="1" ht="18.95" hidden="1" customHeight="1" spans="1:5">
      <c r="A9" s="18">
        <v>2070799</v>
      </c>
      <c r="B9" s="19" t="s">
        <v>60</v>
      </c>
      <c r="C9" s="20"/>
      <c r="D9" s="20">
        <f>IFERROR(VLOOKUP(A9,Sheet4!A:D,4,0),0)</f>
        <v>0</v>
      </c>
      <c r="E9" s="20"/>
    </row>
    <row r="10" s="3" customFormat="1" ht="18.95" hidden="1" customHeight="1" spans="1:9">
      <c r="A10" s="14">
        <v>208</v>
      </c>
      <c r="B10" s="15" t="s">
        <v>14</v>
      </c>
      <c r="C10" s="16">
        <f>SUM(C11)</f>
        <v>0</v>
      </c>
      <c r="D10" s="16">
        <f>D11+D15</f>
        <v>0</v>
      </c>
      <c r="E10" s="16" t="e">
        <f>(D10/C10-1)*100</f>
        <v>#DIV/0!</v>
      </c>
      <c r="H10" s="4"/>
      <c r="I10" s="4"/>
    </row>
    <row r="11" s="3" customFormat="1" ht="18.95" hidden="1" customHeight="1" spans="1:9">
      <c r="A11" s="14">
        <v>20822</v>
      </c>
      <c r="B11" s="15" t="s">
        <v>61</v>
      </c>
      <c r="C11" s="16">
        <f>SUM(C12)</f>
        <v>0</v>
      </c>
      <c r="D11" s="16">
        <f>D12+D13+D14</f>
        <v>0</v>
      </c>
      <c r="E11" s="16" t="e">
        <f>(D11/C11-1)*100</f>
        <v>#DIV/0!</v>
      </c>
      <c r="H11" s="4"/>
      <c r="I11" s="4"/>
    </row>
    <row r="12" s="4" customFormat="1" ht="18.95" hidden="1" customHeight="1" spans="1:13">
      <c r="A12" s="18">
        <v>2082201</v>
      </c>
      <c r="B12" s="19" t="s">
        <v>62</v>
      </c>
      <c r="C12" s="20"/>
      <c r="D12" s="20">
        <f>IFERROR(VLOOKUP(A12,Sheet4!A:D,4,0),0)</f>
        <v>0</v>
      </c>
      <c r="E12" s="20" t="e">
        <f>(D12/C12-1)*100</f>
        <v>#DIV/0!</v>
      </c>
      <c r="M12" s="28"/>
    </row>
    <row r="13" s="4" customFormat="1" ht="18.95" hidden="1" customHeight="1" spans="1:13">
      <c r="A13" s="18">
        <v>2082202</v>
      </c>
      <c r="B13" s="19" t="s">
        <v>63</v>
      </c>
      <c r="C13" s="20"/>
      <c r="D13" s="20">
        <f>IFERROR(VLOOKUP(A13,Sheet4!A:D,4,0),0)</f>
        <v>0</v>
      </c>
      <c r="E13" s="20"/>
      <c r="M13" s="28"/>
    </row>
    <row r="14" s="4" customFormat="1" ht="18.95" hidden="1" customHeight="1" spans="1:5">
      <c r="A14" s="18">
        <v>2082299</v>
      </c>
      <c r="B14" s="19" t="s">
        <v>64</v>
      </c>
      <c r="C14" s="20"/>
      <c r="D14" s="20">
        <f>IFERROR(VLOOKUP(A14,Sheet4!A:D,4,0),0)</f>
        <v>0</v>
      </c>
      <c r="E14" s="20"/>
    </row>
    <row r="15" s="3" customFormat="1" ht="18.95" hidden="1" customHeight="1" spans="1:9">
      <c r="A15" s="14">
        <v>20823</v>
      </c>
      <c r="B15" s="15" t="s">
        <v>65</v>
      </c>
      <c r="C15" s="16"/>
      <c r="D15" s="16">
        <f>D16+D17+D18</f>
        <v>0</v>
      </c>
      <c r="E15" s="16"/>
      <c r="H15" s="4"/>
      <c r="I15" s="4"/>
    </row>
    <row r="16" s="4" customFormat="1" ht="18.95" hidden="1" customHeight="1" spans="1:5">
      <c r="A16" s="18">
        <v>2082301</v>
      </c>
      <c r="B16" s="19" t="s">
        <v>62</v>
      </c>
      <c r="C16" s="20"/>
      <c r="D16" s="20">
        <f>IFERROR(VLOOKUP(A16,Sheet4!A:D,4,0),0)</f>
        <v>0</v>
      </c>
      <c r="E16" s="20"/>
    </row>
    <row r="17" s="4" customFormat="1" ht="18.95" hidden="1" customHeight="1" spans="1:5">
      <c r="A17" s="18">
        <v>2082302</v>
      </c>
      <c r="B17" s="19" t="s">
        <v>63</v>
      </c>
      <c r="C17" s="20"/>
      <c r="D17" s="20">
        <f>IFERROR(VLOOKUP(A17,Sheet4!A:D,4,0),0)</f>
        <v>0</v>
      </c>
      <c r="E17" s="20"/>
    </row>
    <row r="18" s="4" customFormat="1" ht="18.95" hidden="1" customHeight="1" spans="1:5">
      <c r="A18" s="18">
        <v>2082399</v>
      </c>
      <c r="B18" s="19" t="s">
        <v>66</v>
      </c>
      <c r="C18" s="20"/>
      <c r="D18" s="20">
        <f>IFERROR(VLOOKUP(A18,Sheet4!A:D,4,0),0)</f>
        <v>0</v>
      </c>
      <c r="E18" s="20"/>
    </row>
    <row r="19" s="3" customFormat="1" ht="18.95" customHeight="1" spans="1:9">
      <c r="A19" s="14">
        <v>212</v>
      </c>
      <c r="B19" s="15" t="s">
        <v>16</v>
      </c>
      <c r="C19" s="16">
        <f>SUM(C20,C36)</f>
        <v>1850</v>
      </c>
      <c r="D19" s="16">
        <f>D20+D31+D32+D36</f>
        <v>2154</v>
      </c>
      <c r="E19" s="16">
        <f t="shared" ref="E19:E60" si="0">D19-C19/2</f>
        <v>1229</v>
      </c>
      <c r="H19" s="4"/>
      <c r="I19" s="4"/>
    </row>
    <row r="20" s="3" customFormat="1" ht="18.95" customHeight="1" spans="1:9">
      <c r="A20" s="14">
        <v>21208</v>
      </c>
      <c r="B20" s="15" t="s">
        <v>67</v>
      </c>
      <c r="C20" s="16">
        <f>SUM(C21:C30)</f>
        <v>1500</v>
      </c>
      <c r="D20" s="16">
        <f>SUM(D21:D30)</f>
        <v>2073</v>
      </c>
      <c r="E20" s="16">
        <f t="shared" si="0"/>
        <v>1323</v>
      </c>
      <c r="H20" s="4"/>
      <c r="I20" s="4"/>
    </row>
    <row r="21" s="4" customFormat="1" ht="18.95" hidden="1" customHeight="1" spans="1:5">
      <c r="A21" s="18">
        <v>2120801</v>
      </c>
      <c r="B21" s="19" t="s">
        <v>68</v>
      </c>
      <c r="C21" s="20"/>
      <c r="D21" s="20">
        <f>IFERROR(VLOOKUP(A21,Sheet4!A:D,4,0),0)</f>
        <v>0</v>
      </c>
      <c r="E21" s="20">
        <f t="shared" si="0"/>
        <v>0</v>
      </c>
    </row>
    <row r="22" s="4" customFormat="1" ht="18.95" hidden="1" customHeight="1" spans="1:5">
      <c r="A22" s="18">
        <v>2120802</v>
      </c>
      <c r="B22" s="19" t="s">
        <v>69</v>
      </c>
      <c r="C22" s="20"/>
      <c r="D22" s="20">
        <f>IFERROR(VLOOKUP(A22,Sheet4!A:D,4,0),0)</f>
        <v>0</v>
      </c>
      <c r="E22" s="20">
        <f t="shared" si="0"/>
        <v>0</v>
      </c>
    </row>
    <row r="23" s="4" customFormat="1" ht="18.95" hidden="1" customHeight="1" spans="1:10">
      <c r="A23" s="18">
        <v>2120803</v>
      </c>
      <c r="B23" s="19" t="s">
        <v>70</v>
      </c>
      <c r="C23" s="20"/>
      <c r="D23" s="20">
        <f>IFERROR(VLOOKUP(A23,Sheet4!A:D,4,0),0)</f>
        <v>0</v>
      </c>
      <c r="E23" s="20">
        <f t="shared" si="0"/>
        <v>0</v>
      </c>
      <c r="J23" s="28"/>
    </row>
    <row r="24" s="4" customFormat="1" ht="18.95" customHeight="1" spans="1:10">
      <c r="A24" s="18">
        <v>2120804</v>
      </c>
      <c r="B24" s="19" t="s">
        <v>71</v>
      </c>
      <c r="C24" s="20">
        <v>700</v>
      </c>
      <c r="D24" s="20">
        <v>450</v>
      </c>
      <c r="E24" s="20">
        <f t="shared" si="0"/>
        <v>100</v>
      </c>
      <c r="J24" s="28"/>
    </row>
    <row r="25" s="4" customFormat="1" ht="18.95" hidden="1" customHeight="1" spans="1:10">
      <c r="A25" s="18">
        <v>2120805</v>
      </c>
      <c r="B25" s="19" t="s">
        <v>72</v>
      </c>
      <c r="C25" s="20"/>
      <c r="D25" s="20">
        <f>IFERROR(VLOOKUP(A25,Sheet4!A:D,4,0),0)</f>
        <v>0</v>
      </c>
      <c r="E25" s="20">
        <f t="shared" si="0"/>
        <v>0</v>
      </c>
      <c r="J25" s="28"/>
    </row>
    <row r="26" s="4" customFormat="1" ht="18.95" customHeight="1" spans="1:10">
      <c r="A26" s="18">
        <v>2120806</v>
      </c>
      <c r="B26" s="19" t="s">
        <v>73</v>
      </c>
      <c r="C26" s="20">
        <v>79</v>
      </c>
      <c r="D26" s="20">
        <v>42</v>
      </c>
      <c r="E26" s="20">
        <f t="shared" si="0"/>
        <v>2.5</v>
      </c>
      <c r="J26" s="28"/>
    </row>
    <row r="27" s="4" customFormat="1" ht="18.95" hidden="1" customHeight="1" spans="1:10">
      <c r="A27" s="18">
        <v>2120814</v>
      </c>
      <c r="B27" s="19" t="s">
        <v>74</v>
      </c>
      <c r="C27" s="20"/>
      <c r="D27" s="20">
        <f>IFERROR(VLOOKUP(A27,Sheet4!A:D,4,0),0)</f>
        <v>0</v>
      </c>
      <c r="E27" s="20">
        <f t="shared" si="0"/>
        <v>0</v>
      </c>
      <c r="J27" s="28"/>
    </row>
    <row r="28" s="4" customFormat="1" ht="18.95" customHeight="1" spans="1:10">
      <c r="A28" s="18">
        <v>2120815</v>
      </c>
      <c r="B28" s="19" t="s">
        <v>75</v>
      </c>
      <c r="C28" s="20">
        <v>721</v>
      </c>
      <c r="D28" s="20">
        <f>IFERROR(VLOOKUP(A28,Sheet4!A:D,4,0),0)</f>
        <v>721</v>
      </c>
      <c r="E28" s="20">
        <f t="shared" si="0"/>
        <v>360.5</v>
      </c>
      <c r="J28" s="28"/>
    </row>
    <row r="29" s="4" customFormat="1" ht="18.95" hidden="1" customHeight="1" spans="1:10">
      <c r="A29" s="18">
        <v>2120816</v>
      </c>
      <c r="B29" s="19" t="s">
        <v>76</v>
      </c>
      <c r="C29" s="20"/>
      <c r="D29" s="20">
        <f>IFERROR(VLOOKUP(A29,Sheet4!A:D,4,0),0)</f>
        <v>0</v>
      </c>
      <c r="E29" s="20">
        <f t="shared" si="0"/>
        <v>0</v>
      </c>
      <c r="J29" s="28"/>
    </row>
    <row r="30" s="4" customFormat="1" ht="18.95" customHeight="1" spans="1:12">
      <c r="A30" s="18">
        <v>2120899</v>
      </c>
      <c r="B30" s="19" t="s">
        <v>77</v>
      </c>
      <c r="C30" s="20">
        <v>0</v>
      </c>
      <c r="D30" s="20">
        <v>860</v>
      </c>
      <c r="E30" s="20">
        <f t="shared" si="0"/>
        <v>860</v>
      </c>
      <c r="J30" s="28"/>
      <c r="L30" s="29"/>
    </row>
    <row r="31" s="3" customFormat="1" ht="18.95" hidden="1" customHeight="1" spans="1:12">
      <c r="A31" s="14">
        <v>21211</v>
      </c>
      <c r="B31" s="15" t="s">
        <v>20</v>
      </c>
      <c r="C31" s="16"/>
      <c r="D31" s="16">
        <f>IFERROR(VLOOKUP(A31,Sheet4!A:D,4,0),0)</f>
        <v>0</v>
      </c>
      <c r="E31" s="16">
        <f t="shared" si="0"/>
        <v>0</v>
      </c>
      <c r="H31" s="4"/>
      <c r="I31" s="4"/>
      <c r="K31" s="4"/>
      <c r="L31" s="28"/>
    </row>
    <row r="32" s="3" customFormat="1" ht="18.95" hidden="1" customHeight="1" spans="1:12">
      <c r="A32" s="14">
        <v>21213</v>
      </c>
      <c r="B32" s="15" t="s">
        <v>21</v>
      </c>
      <c r="C32" s="16"/>
      <c r="D32" s="16">
        <f>D33+D34+D35</f>
        <v>0</v>
      </c>
      <c r="E32" s="16">
        <f t="shared" si="0"/>
        <v>0</v>
      </c>
      <c r="H32" s="4"/>
      <c r="I32" s="4"/>
      <c r="K32" s="4"/>
      <c r="L32" s="30"/>
    </row>
    <row r="33" s="4" customFormat="1" ht="18.95" hidden="1" customHeight="1" spans="1:12">
      <c r="A33" s="18">
        <v>2121301</v>
      </c>
      <c r="B33" s="19" t="s">
        <v>78</v>
      </c>
      <c r="C33" s="20"/>
      <c r="D33" s="20">
        <f>IFERROR(VLOOKUP(A33,Sheet4!A:D,4,0),0)</f>
        <v>0</v>
      </c>
      <c r="E33" s="20">
        <f t="shared" si="0"/>
        <v>0</v>
      </c>
      <c r="L33" s="28"/>
    </row>
    <row r="34" s="4" customFormat="1" ht="18.95" hidden="1" customHeight="1" spans="1:12">
      <c r="A34" s="18">
        <v>2121302</v>
      </c>
      <c r="B34" s="19" t="s">
        <v>79</v>
      </c>
      <c r="C34" s="20"/>
      <c r="D34" s="20">
        <f>IFERROR(VLOOKUP(A34,Sheet4!A:D,4,0),0)</f>
        <v>0</v>
      </c>
      <c r="E34" s="20">
        <f t="shared" si="0"/>
        <v>0</v>
      </c>
      <c r="L34" s="28"/>
    </row>
    <row r="35" s="4" customFormat="1" ht="18.95" hidden="1" customHeight="1" spans="1:13">
      <c r="A35" s="18">
        <v>2121399</v>
      </c>
      <c r="B35" s="19" t="s">
        <v>80</v>
      </c>
      <c r="C35" s="20"/>
      <c r="D35" s="20">
        <f>IFERROR(VLOOKUP(A35,Sheet4!A:D,4,0),0)</f>
        <v>0</v>
      </c>
      <c r="E35" s="20">
        <f t="shared" si="0"/>
        <v>0</v>
      </c>
      <c r="L35" s="28"/>
      <c r="M35" s="28"/>
    </row>
    <row r="36" s="3" customFormat="1" ht="18.95" customHeight="1" spans="1:12">
      <c r="A36" s="14">
        <v>21214</v>
      </c>
      <c r="B36" s="15" t="s">
        <v>22</v>
      </c>
      <c r="C36" s="16">
        <f>SUM(C37:C39)</f>
        <v>350</v>
      </c>
      <c r="D36" s="16">
        <f>D37+D38+D39</f>
        <v>81</v>
      </c>
      <c r="E36" s="16">
        <f t="shared" si="0"/>
        <v>-94</v>
      </c>
      <c r="H36" s="4"/>
      <c r="I36" s="4"/>
      <c r="L36" s="30"/>
    </row>
    <row r="37" s="4" customFormat="1" ht="18.95" hidden="1" customHeight="1" spans="1:12">
      <c r="A37" s="18">
        <v>2121401</v>
      </c>
      <c r="B37" s="19" t="s">
        <v>81</v>
      </c>
      <c r="C37" s="20"/>
      <c r="D37" s="20">
        <f>IFERROR(VLOOKUP(A37,Sheet4!A:D,4,0),0)</f>
        <v>0</v>
      </c>
      <c r="E37" s="20">
        <f t="shared" si="0"/>
        <v>0</v>
      </c>
      <c r="L37" s="28"/>
    </row>
    <row r="38" s="4" customFormat="1" ht="18.95" hidden="1" customHeight="1" spans="1:12">
      <c r="A38" s="18">
        <v>2121402</v>
      </c>
      <c r="B38" s="19" t="s">
        <v>82</v>
      </c>
      <c r="C38" s="20"/>
      <c r="D38" s="20">
        <f>IFERROR(VLOOKUP(A38,Sheet4!A:D,4,0),0)</f>
        <v>0</v>
      </c>
      <c r="E38" s="20">
        <f t="shared" si="0"/>
        <v>0</v>
      </c>
      <c r="L38" s="28"/>
    </row>
    <row r="39" s="4" customFormat="1" ht="18.95" customHeight="1" spans="1:12">
      <c r="A39" s="18">
        <v>2121499</v>
      </c>
      <c r="B39" s="19" t="s">
        <v>83</v>
      </c>
      <c r="C39" s="20">
        <v>350</v>
      </c>
      <c r="D39" s="20">
        <v>81</v>
      </c>
      <c r="E39" s="20">
        <f t="shared" si="0"/>
        <v>-94</v>
      </c>
      <c r="L39" s="28"/>
    </row>
    <row r="40" s="3" customFormat="1" ht="39" customHeight="1" spans="1:9">
      <c r="A40" s="14">
        <v>213</v>
      </c>
      <c r="B40" s="15" t="s">
        <v>23</v>
      </c>
      <c r="C40" s="21">
        <v>0</v>
      </c>
      <c r="D40" s="16">
        <f>D41+D52+D53+D57</f>
        <v>9</v>
      </c>
      <c r="E40" s="16">
        <f t="shared" si="0"/>
        <v>9</v>
      </c>
      <c r="H40" s="4"/>
      <c r="I40" s="4"/>
    </row>
    <row r="41" s="3" customFormat="1" ht="21" customHeight="1" spans="1:9">
      <c r="A41" s="14">
        <v>21301</v>
      </c>
      <c r="B41" s="15" t="s">
        <v>84</v>
      </c>
      <c r="C41" s="21">
        <v>0</v>
      </c>
      <c r="D41" s="16">
        <f>D42+D43+D44</f>
        <v>9</v>
      </c>
      <c r="E41" s="16">
        <f t="shared" ref="E41:E42" si="1">D41-C41/2</f>
        <v>9</v>
      </c>
      <c r="H41" s="4"/>
      <c r="I41" s="4"/>
    </row>
    <row r="42" s="3" customFormat="1" ht="18" customHeight="1" spans="1:9">
      <c r="A42" s="22" t="s">
        <v>85</v>
      </c>
      <c r="B42" s="23" t="s">
        <v>86</v>
      </c>
      <c r="C42" s="24">
        <v>0</v>
      </c>
      <c r="D42" s="25">
        <v>9</v>
      </c>
      <c r="E42" s="25">
        <f t="shared" si="1"/>
        <v>9</v>
      </c>
      <c r="H42" s="4"/>
      <c r="I42" s="4"/>
    </row>
    <row r="43" s="3" customFormat="1" ht="20.1" customHeight="1" spans="1:9">
      <c r="A43" s="14">
        <v>21366</v>
      </c>
      <c r="B43" s="15" t="s">
        <v>87</v>
      </c>
      <c r="C43" s="16"/>
      <c r="D43" s="16">
        <f>D44+D45</f>
        <v>0</v>
      </c>
      <c r="E43" s="16">
        <f t="shared" si="0"/>
        <v>0</v>
      </c>
      <c r="H43" s="4"/>
      <c r="I43" s="4"/>
    </row>
    <row r="44" s="4" customFormat="1" ht="18.95" customHeight="1" spans="1:5">
      <c r="A44" s="18">
        <v>2136601</v>
      </c>
      <c r="B44" s="19" t="s">
        <v>63</v>
      </c>
      <c r="C44" s="20"/>
      <c r="D44" s="20">
        <f>IFERROR(VLOOKUP(A44,Sheet4!A:D,4,0),0)</f>
        <v>0</v>
      </c>
      <c r="E44" s="20">
        <f t="shared" si="0"/>
        <v>0</v>
      </c>
    </row>
    <row r="45" s="3" customFormat="1" ht="18" customHeight="1" spans="1:9">
      <c r="A45" s="18">
        <v>2136699</v>
      </c>
      <c r="B45" s="19" t="s">
        <v>88</v>
      </c>
      <c r="C45" s="20"/>
      <c r="D45" s="20">
        <f>IFERROR(VLOOKUP(A45,Sheet4!A:D,4,0),0)</f>
        <v>0</v>
      </c>
      <c r="E45" s="20">
        <f t="shared" si="0"/>
        <v>0</v>
      </c>
      <c r="H45" s="4"/>
      <c r="I45" s="4"/>
    </row>
    <row r="46" s="3" customFormat="1" ht="18.95" customHeight="1" spans="1:9">
      <c r="A46" s="14">
        <v>21369</v>
      </c>
      <c r="B46" s="15" t="s">
        <v>89</v>
      </c>
      <c r="C46" s="16">
        <f>SUM(C47)</f>
        <v>0</v>
      </c>
      <c r="D46" s="16">
        <f>D47</f>
        <v>0</v>
      </c>
      <c r="E46" s="16">
        <f t="shared" si="0"/>
        <v>0</v>
      </c>
      <c r="H46" s="4"/>
      <c r="I46" s="4"/>
    </row>
    <row r="47" s="4" customFormat="1" ht="18.95" customHeight="1" spans="1:5">
      <c r="A47" s="18">
        <v>2136902</v>
      </c>
      <c r="B47" s="19" t="s">
        <v>90</v>
      </c>
      <c r="C47" s="20"/>
      <c r="D47" s="20">
        <f>IFERROR(VLOOKUP(A47,Sheet4!A:D,4,0),0)</f>
        <v>0</v>
      </c>
      <c r="E47" s="20">
        <f t="shared" si="0"/>
        <v>0</v>
      </c>
    </row>
    <row r="48" s="3" customFormat="1" ht="18.95" hidden="1" customHeight="1" spans="1:9">
      <c r="A48" s="14">
        <v>214</v>
      </c>
      <c r="B48" s="15" t="s">
        <v>24</v>
      </c>
      <c r="C48" s="16"/>
      <c r="D48" s="16">
        <f t="shared" ref="D48:D49" si="2">D49</f>
        <v>0</v>
      </c>
      <c r="E48" s="16">
        <f t="shared" si="0"/>
        <v>0</v>
      </c>
      <c r="H48" s="4"/>
      <c r="I48" s="4"/>
    </row>
    <row r="49" s="3" customFormat="1" ht="18.95" hidden="1" customHeight="1" spans="1:9">
      <c r="A49" s="14">
        <v>21462</v>
      </c>
      <c r="B49" s="15" t="s">
        <v>91</v>
      </c>
      <c r="C49" s="16"/>
      <c r="D49" s="16">
        <f t="shared" si="2"/>
        <v>0</v>
      </c>
      <c r="E49" s="16">
        <f t="shared" si="0"/>
        <v>0</v>
      </c>
      <c r="H49" s="4"/>
      <c r="I49" s="4"/>
    </row>
    <row r="50" s="4" customFormat="1" ht="18.95" hidden="1" customHeight="1" spans="1:5">
      <c r="A50" s="18">
        <v>2146299</v>
      </c>
      <c r="B50" s="19" t="s">
        <v>92</v>
      </c>
      <c r="C50" s="20"/>
      <c r="D50" s="20">
        <f>IFERROR(VLOOKUP(A50,Sheet4!A:D,4,0),0)</f>
        <v>0</v>
      </c>
      <c r="E50" s="20">
        <f t="shared" si="0"/>
        <v>0</v>
      </c>
    </row>
    <row r="51" s="3" customFormat="1" ht="18.95" customHeight="1" spans="1:9">
      <c r="A51" s="14">
        <v>229</v>
      </c>
      <c r="B51" s="15" t="s">
        <v>25</v>
      </c>
      <c r="C51" s="16">
        <f>SUM(C56,C52)</f>
        <v>0</v>
      </c>
      <c r="D51" s="16">
        <f>D52+D53+D56</f>
        <v>0</v>
      </c>
      <c r="E51" s="16">
        <f t="shared" si="0"/>
        <v>0</v>
      </c>
      <c r="H51" s="4"/>
      <c r="I51" s="4"/>
    </row>
    <row r="52" s="3" customFormat="1" ht="18.95" hidden="1" customHeight="1" spans="1:9">
      <c r="A52" s="14">
        <v>22904</v>
      </c>
      <c r="B52" s="15" t="s">
        <v>93</v>
      </c>
      <c r="C52" s="16"/>
      <c r="D52" s="16">
        <f>IFERROR(VLOOKUP(A52,Sheet4!A:D,4,0),0)</f>
        <v>0</v>
      </c>
      <c r="E52" s="16">
        <f t="shared" si="0"/>
        <v>0</v>
      </c>
      <c r="H52" s="4"/>
      <c r="I52" s="4"/>
    </row>
    <row r="53" s="3" customFormat="1" ht="18.95" hidden="1" customHeight="1" spans="1:9">
      <c r="A53" s="14">
        <v>22908</v>
      </c>
      <c r="B53" s="15" t="s">
        <v>94</v>
      </c>
      <c r="C53" s="16"/>
      <c r="D53" s="16">
        <f>D54+D55</f>
        <v>0</v>
      </c>
      <c r="E53" s="16">
        <f t="shared" si="0"/>
        <v>0</v>
      </c>
      <c r="H53" s="4"/>
      <c r="I53" s="4"/>
    </row>
    <row r="54" s="4" customFormat="1" ht="18.95" hidden="1" customHeight="1" spans="1:10">
      <c r="A54" s="18">
        <v>2290804</v>
      </c>
      <c r="B54" s="19" t="s">
        <v>95</v>
      </c>
      <c r="C54" s="20"/>
      <c r="D54" s="20">
        <f>IFERROR(VLOOKUP(A54,Sheet4!A:D,4,0),0)</f>
        <v>0</v>
      </c>
      <c r="E54" s="20">
        <f t="shared" si="0"/>
        <v>0</v>
      </c>
      <c r="J54" s="28"/>
    </row>
    <row r="55" s="4" customFormat="1" ht="18.95" hidden="1" customHeight="1" spans="1:10">
      <c r="A55" s="18">
        <v>2290805</v>
      </c>
      <c r="B55" s="19" t="s">
        <v>96</v>
      </c>
      <c r="C55" s="20"/>
      <c r="D55" s="20">
        <f>IFERROR(VLOOKUP(A55,Sheet4!A:D,4,0),0)</f>
        <v>0</v>
      </c>
      <c r="E55" s="20">
        <f t="shared" si="0"/>
        <v>0</v>
      </c>
      <c r="J55" s="28"/>
    </row>
    <row r="56" s="3" customFormat="1" ht="18.95" customHeight="1" spans="1:10">
      <c r="A56" s="14">
        <v>22960</v>
      </c>
      <c r="B56" s="15" t="s">
        <v>97</v>
      </c>
      <c r="C56" s="16">
        <f>SUM(C57:C62)</f>
        <v>0</v>
      </c>
      <c r="D56" s="16">
        <f>SUM(D57:D62)</f>
        <v>0</v>
      </c>
      <c r="E56" s="16">
        <f t="shared" si="0"/>
        <v>0</v>
      </c>
      <c r="H56" s="4"/>
      <c r="I56" s="4"/>
      <c r="J56" s="30"/>
    </row>
    <row r="57" s="4" customFormat="1" ht="18.95" customHeight="1" spans="1:10">
      <c r="A57" s="18">
        <v>2296002</v>
      </c>
      <c r="B57" s="19" t="s">
        <v>98</v>
      </c>
      <c r="C57" s="20"/>
      <c r="D57" s="20">
        <f>IFERROR(VLOOKUP(A57,Sheet4!A:D,4,0),0)</f>
        <v>0</v>
      </c>
      <c r="E57" s="20">
        <f t="shared" si="0"/>
        <v>0</v>
      </c>
      <c r="J57" s="28"/>
    </row>
    <row r="58" s="4" customFormat="1" ht="18.95" hidden="1" customHeight="1" spans="1:10">
      <c r="A58" s="18">
        <v>2296003</v>
      </c>
      <c r="B58" s="19" t="s">
        <v>99</v>
      </c>
      <c r="C58" s="20"/>
      <c r="D58" s="20">
        <f>IFERROR(VLOOKUP(A58,Sheet4!A:D,4,0),0)</f>
        <v>0</v>
      </c>
      <c r="E58" s="20">
        <f t="shared" si="0"/>
        <v>0</v>
      </c>
      <c r="J58" s="28"/>
    </row>
    <row r="59" s="3" customFormat="1" ht="18.95" hidden="1" customHeight="1" spans="1:10">
      <c r="A59" s="18">
        <v>2296004</v>
      </c>
      <c r="B59" s="19" t="s">
        <v>100</v>
      </c>
      <c r="C59" s="20"/>
      <c r="D59" s="20">
        <f>IFERROR(VLOOKUP(A59,Sheet4!A:D,4,0),0)</f>
        <v>0</v>
      </c>
      <c r="E59" s="20">
        <f t="shared" si="0"/>
        <v>0</v>
      </c>
      <c r="H59" s="4"/>
      <c r="I59" s="4"/>
      <c r="J59" s="30"/>
    </row>
    <row r="60" s="3" customFormat="1" ht="18.95" customHeight="1" spans="1:11">
      <c r="A60" s="18">
        <v>2296006</v>
      </c>
      <c r="B60" s="19" t="s">
        <v>101</v>
      </c>
      <c r="C60" s="20"/>
      <c r="D60" s="20">
        <f>IFERROR(VLOOKUP(A60,Sheet4!A:D,4,0),0)</f>
        <v>0</v>
      </c>
      <c r="E60" s="20">
        <f t="shared" si="0"/>
        <v>0</v>
      </c>
      <c r="H60" s="4"/>
      <c r="I60" s="4"/>
      <c r="J60" s="30"/>
      <c r="K60" s="4"/>
    </row>
    <row r="61" s="3" customFormat="1" ht="18.95" hidden="1" customHeight="1" spans="1:11">
      <c r="A61" s="18">
        <v>2296013</v>
      </c>
      <c r="B61" s="19" t="s">
        <v>102</v>
      </c>
      <c r="C61" s="20"/>
      <c r="D61" s="20">
        <f>IFERROR(VLOOKUP(A61,Sheet4!A:D,4,0),0)</f>
        <v>0</v>
      </c>
      <c r="E61" s="20"/>
      <c r="H61" s="4"/>
      <c r="I61" s="4"/>
      <c r="J61" s="28"/>
      <c r="K61" s="4"/>
    </row>
    <row r="62" s="3" customFormat="1" ht="18.95" hidden="1" customHeight="1" spans="1:11">
      <c r="A62" s="18">
        <v>2296099</v>
      </c>
      <c r="B62" s="19" t="s">
        <v>103</v>
      </c>
      <c r="C62" s="20"/>
      <c r="D62" s="20">
        <f>IFERROR(VLOOKUP(A62,Sheet4!A:D,4,0),0)</f>
        <v>0</v>
      </c>
      <c r="E62" s="20"/>
      <c r="H62" s="4"/>
      <c r="I62" s="4"/>
      <c r="K62" s="4"/>
    </row>
    <row r="63" s="3" customFormat="1" ht="18.95" hidden="1" customHeight="1" spans="1:9">
      <c r="A63" s="14">
        <v>232</v>
      </c>
      <c r="B63" s="15" t="s">
        <v>26</v>
      </c>
      <c r="C63" s="16"/>
      <c r="D63" s="16">
        <f>D64</f>
        <v>0</v>
      </c>
      <c r="E63" s="16"/>
      <c r="H63" s="4"/>
      <c r="I63" s="4"/>
    </row>
    <row r="64" s="3" customFormat="1" ht="18.95" hidden="1" customHeight="1" spans="1:9">
      <c r="A64" s="14">
        <v>23204</v>
      </c>
      <c r="B64" s="15" t="s">
        <v>104</v>
      </c>
      <c r="C64" s="16"/>
      <c r="D64" s="16">
        <f>SUM(D65:D68)</f>
        <v>0</v>
      </c>
      <c r="E64" s="16"/>
      <c r="H64" s="4"/>
      <c r="I64" s="4"/>
    </row>
    <row r="65" s="4" customFormat="1" ht="18.95" hidden="1" customHeight="1" spans="1:12">
      <c r="A65" s="18">
        <v>2320411</v>
      </c>
      <c r="B65" s="19" t="s">
        <v>105</v>
      </c>
      <c r="C65" s="20"/>
      <c r="D65" s="20">
        <f>IFERROR(VLOOKUP(A65,Sheet4!A:D,4,0),0)</f>
        <v>0</v>
      </c>
      <c r="E65" s="20"/>
      <c r="L65" s="28"/>
    </row>
    <row r="66" s="4" customFormat="1" ht="18.95" hidden="1" customHeight="1" spans="1:12">
      <c r="A66" s="18">
        <v>2320431</v>
      </c>
      <c r="B66" s="19" t="s">
        <v>106</v>
      </c>
      <c r="C66" s="20"/>
      <c r="D66" s="20">
        <f>IFERROR(VLOOKUP(A66,Sheet4!A:D,4,0),0)</f>
        <v>0</v>
      </c>
      <c r="E66" s="20"/>
      <c r="L66" s="28"/>
    </row>
    <row r="67" s="4" customFormat="1" ht="18.95" hidden="1" customHeight="1" spans="1:12">
      <c r="A67" s="31">
        <v>2320498</v>
      </c>
      <c r="B67" s="32" t="s">
        <v>107</v>
      </c>
      <c r="C67" s="20"/>
      <c r="D67" s="20">
        <f>IFERROR(VLOOKUP(A67,Sheet4!A:D,4,0),0)</f>
        <v>0</v>
      </c>
      <c r="E67" s="20"/>
      <c r="L67" s="28"/>
    </row>
    <row r="68" s="4" customFormat="1" ht="18.95" hidden="1" customHeight="1" spans="1:5">
      <c r="A68" s="18">
        <v>2320499</v>
      </c>
      <c r="B68" s="19" t="s">
        <v>108</v>
      </c>
      <c r="C68" s="20"/>
      <c r="D68" s="20">
        <f>IFERROR(VLOOKUP(A68,Sheet4!A:D,4,0),0)</f>
        <v>0</v>
      </c>
      <c r="E68" s="20"/>
    </row>
    <row r="69" s="3" customFormat="1" ht="18.95" hidden="1" customHeight="1" spans="1:9">
      <c r="A69" s="14">
        <v>233</v>
      </c>
      <c r="B69" s="15" t="s">
        <v>27</v>
      </c>
      <c r="C69" s="16"/>
      <c r="D69" s="16">
        <f>D70</f>
        <v>0</v>
      </c>
      <c r="E69" s="16"/>
      <c r="H69" s="4"/>
      <c r="I69" s="4"/>
    </row>
    <row r="70" s="3" customFormat="1" ht="18.95" hidden="1" customHeight="1" spans="1:9">
      <c r="A70" s="14">
        <v>23304</v>
      </c>
      <c r="B70" s="15" t="s">
        <v>109</v>
      </c>
      <c r="C70" s="16"/>
      <c r="D70" s="16">
        <f>SUM(D71:D73)</f>
        <v>0</v>
      </c>
      <c r="E70" s="16"/>
      <c r="H70" s="4"/>
      <c r="I70" s="4"/>
    </row>
    <row r="71" s="4" customFormat="1" ht="18.95" hidden="1" customHeight="1" spans="1:12">
      <c r="A71" s="18">
        <v>2330411</v>
      </c>
      <c r="B71" s="19" t="s">
        <v>110</v>
      </c>
      <c r="C71" s="20"/>
      <c r="D71" s="20">
        <f>IFERROR(VLOOKUP(A71,Sheet4!A:D,4,0),0)</f>
        <v>0</v>
      </c>
      <c r="E71" s="20"/>
      <c r="L71" s="28"/>
    </row>
    <row r="72" s="4" customFormat="1" ht="18.95" hidden="1" customHeight="1" spans="1:12">
      <c r="A72" s="18">
        <v>2330431</v>
      </c>
      <c r="B72" s="19" t="s">
        <v>111</v>
      </c>
      <c r="C72" s="20"/>
      <c r="D72" s="20">
        <f>IFERROR(VLOOKUP(A72,Sheet4!A:D,4,0),0)</f>
        <v>0</v>
      </c>
      <c r="E72" s="20"/>
      <c r="L72" s="28"/>
    </row>
    <row r="73" s="4" customFormat="1" ht="18.95" hidden="1" customHeight="1" spans="1:12">
      <c r="A73" s="18">
        <v>2330498</v>
      </c>
      <c r="B73" s="19" t="s">
        <v>112</v>
      </c>
      <c r="C73" s="20"/>
      <c r="D73" s="20">
        <f>IFERROR(VLOOKUP(A73,Sheet4!A:D,4,0),0)</f>
        <v>0</v>
      </c>
      <c r="E73" s="20"/>
      <c r="L73" s="28"/>
    </row>
    <row r="74" s="4" customFormat="1" ht="18.95" hidden="1" customHeight="1" spans="1:5">
      <c r="A74" s="14">
        <v>234</v>
      </c>
      <c r="B74" s="15" t="s">
        <v>113</v>
      </c>
      <c r="C74" s="16"/>
      <c r="D74" s="16">
        <f>D75+D80</f>
        <v>0</v>
      </c>
      <c r="E74" s="16"/>
    </row>
    <row r="75" s="4" customFormat="1" ht="18.95" hidden="1" customHeight="1" spans="1:5">
      <c r="A75" s="14">
        <v>23401</v>
      </c>
      <c r="B75" s="15" t="s">
        <v>114</v>
      </c>
      <c r="C75" s="16"/>
      <c r="D75" s="16">
        <f>SUM(D76:D79)</f>
        <v>0</v>
      </c>
      <c r="E75" s="16"/>
    </row>
    <row r="76" s="4" customFormat="1" ht="18.95" hidden="1" customHeight="1" spans="1:5">
      <c r="A76" s="18">
        <v>2340101</v>
      </c>
      <c r="B76" s="19" t="s">
        <v>115</v>
      </c>
      <c r="C76" s="20"/>
      <c r="D76" s="20">
        <f>IFERROR(VLOOKUP(A76,Sheet4!A:D,4,0),0)</f>
        <v>0</v>
      </c>
      <c r="E76" s="20"/>
    </row>
    <row r="77" s="4" customFormat="1" ht="18.95" hidden="1" customHeight="1" spans="1:5">
      <c r="A77" s="18">
        <v>2340102</v>
      </c>
      <c r="B77" s="19" t="s">
        <v>116</v>
      </c>
      <c r="C77" s="20"/>
      <c r="D77" s="20">
        <f>IFERROR(VLOOKUP(A77,Sheet4!A:D,4,0),0)</f>
        <v>0</v>
      </c>
      <c r="E77" s="20"/>
    </row>
    <row r="78" s="4" customFormat="1" ht="18.95" hidden="1" customHeight="1" spans="1:5">
      <c r="A78" s="18">
        <v>2340108</v>
      </c>
      <c r="B78" s="19" t="s">
        <v>117</v>
      </c>
      <c r="C78" s="20"/>
      <c r="D78" s="20">
        <f>IFERROR(VLOOKUP(A78,Sheet4!A:D,4,0),0)</f>
        <v>0</v>
      </c>
      <c r="E78" s="20"/>
    </row>
    <row r="79" s="4" customFormat="1" ht="18.95" hidden="1" customHeight="1" spans="1:5">
      <c r="A79" s="18">
        <v>2340109</v>
      </c>
      <c r="B79" s="19" t="s">
        <v>118</v>
      </c>
      <c r="C79" s="20"/>
      <c r="D79" s="20">
        <f>IFERROR(VLOOKUP(A79,Sheet4!A:D,4,0),0)</f>
        <v>0</v>
      </c>
      <c r="E79" s="20"/>
    </row>
    <row r="80" s="4" customFormat="1" ht="18.95" hidden="1" customHeight="1" spans="1:5">
      <c r="A80" s="14">
        <v>23402</v>
      </c>
      <c r="B80" s="15" t="s">
        <v>119</v>
      </c>
      <c r="C80" s="16"/>
      <c r="D80" s="16">
        <f>D81</f>
        <v>0</v>
      </c>
      <c r="E80" s="16"/>
    </row>
    <row r="81" s="4" customFormat="1" ht="18.95" hidden="1" customHeight="1" spans="1:5">
      <c r="A81" s="18">
        <v>2340299</v>
      </c>
      <c r="B81" s="19" t="s">
        <v>120</v>
      </c>
      <c r="C81" s="20"/>
      <c r="D81" s="20">
        <f>IFERROR(VLOOKUP(A81,Sheet4!A:D,4,0),0)</f>
        <v>0</v>
      </c>
      <c r="E81" s="16"/>
    </row>
    <row r="82" s="3" customFormat="1" ht="18.95" hidden="1" customHeight="1" spans="1:5">
      <c r="A82" s="14" t="s">
        <v>29</v>
      </c>
      <c r="B82" s="15"/>
      <c r="C82" s="16"/>
      <c r="D82" s="16">
        <f>D83</f>
        <v>0</v>
      </c>
      <c r="E82" s="16"/>
    </row>
    <row r="83" s="3" customFormat="1" ht="18.95" hidden="1" customHeight="1" spans="1:5">
      <c r="A83" s="18">
        <v>2300603</v>
      </c>
      <c r="B83" s="33" t="s">
        <v>121</v>
      </c>
      <c r="C83" s="20"/>
      <c r="D83" s="20"/>
      <c r="E83" s="16"/>
    </row>
    <row r="84" s="3" customFormat="1" ht="18.95" hidden="1" customHeight="1" spans="1:5">
      <c r="A84" s="14" t="s">
        <v>31</v>
      </c>
      <c r="B84" s="34"/>
      <c r="C84" s="16"/>
      <c r="D84" s="16">
        <f>D85</f>
        <v>0</v>
      </c>
      <c r="E84" s="16"/>
    </row>
    <row r="85" s="3" customFormat="1" ht="18.95" hidden="1" customHeight="1" spans="1:5">
      <c r="A85" s="18">
        <v>23104</v>
      </c>
      <c r="B85" s="33" t="s">
        <v>122</v>
      </c>
      <c r="C85" s="20"/>
      <c r="D85" s="20"/>
      <c r="E85" s="16"/>
    </row>
    <row r="86" s="3" customFormat="1" ht="18.95" hidden="1" customHeight="1" spans="1:5">
      <c r="A86" s="14" t="s">
        <v>33</v>
      </c>
      <c r="B86" s="15"/>
      <c r="C86" s="16"/>
      <c r="D86" s="16">
        <f>D87</f>
        <v>0</v>
      </c>
      <c r="E86" s="16"/>
    </row>
    <row r="87" s="4" customFormat="1" ht="18.95" hidden="1" customHeight="1" spans="1:5">
      <c r="A87" s="18">
        <v>2300802</v>
      </c>
      <c r="B87" s="19" t="s">
        <v>123</v>
      </c>
      <c r="C87" s="20"/>
      <c r="D87" s="20"/>
      <c r="E87" s="16"/>
    </row>
    <row r="88" s="3" customFormat="1" ht="18.95" hidden="1" customHeight="1" spans="1:5">
      <c r="A88" s="14" t="s">
        <v>35</v>
      </c>
      <c r="B88" s="15"/>
      <c r="C88" s="35"/>
      <c r="D88" s="35">
        <f>D89</f>
        <v>0</v>
      </c>
      <c r="E88" s="16"/>
    </row>
    <row r="89" s="4" customFormat="1" ht="18.95" hidden="1" customHeight="1" spans="1:5">
      <c r="A89" s="18">
        <v>2300902</v>
      </c>
      <c r="B89" s="19" t="s">
        <v>124</v>
      </c>
      <c r="C89" s="36"/>
      <c r="D89" s="36">
        <f>D90-D82-D84-D86-D5</f>
        <v>0</v>
      </c>
      <c r="E89" s="16"/>
    </row>
    <row r="90" s="3" customFormat="1" ht="18.95" customHeight="1" spans="1:5">
      <c r="A90" s="37" t="s">
        <v>37</v>
      </c>
      <c r="B90" s="37"/>
      <c r="C90" s="16">
        <f>C5</f>
        <v>1850</v>
      </c>
      <c r="D90" s="16">
        <f>镇级基金收入!D28</f>
        <v>2163</v>
      </c>
      <c r="E90" s="16">
        <f t="shared" ref="E90" si="3">D90-C90/2</f>
        <v>1238</v>
      </c>
    </row>
  </sheetData>
  <autoFilter ref="A4:M90">
    <filterColumn colId="4">
      <customFilters>
        <customFilter operator="notEqual" val=""/>
      </customFilters>
    </filterColumn>
    <extLst/>
  </autoFilter>
  <mergeCells count="2">
    <mergeCell ref="A2:E2"/>
    <mergeCell ref="A90:B90"/>
  </mergeCells>
  <pageMargins left="0.590277777777778" right="0.590277777777778" top="0.275" bottom="0.314583333333333" header="0.236111111111111" footer="0.118055555555556"/>
  <pageSetup paperSize="9" scale="89" fitToHeight="0" orientation="portrait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workbookViewId="0">
      <selection activeCell="B18" sqref="B18"/>
    </sheetView>
  </sheetViews>
  <sheetFormatPr defaultColWidth="9" defaultRowHeight="13.5" outlineLevelRow="5" outlineLevelCol="3"/>
  <cols>
    <col min="1" max="1" width="12" customWidth="1"/>
    <col min="2" max="2" width="18.125" customWidth="1"/>
  </cols>
  <sheetData>
    <row r="1" spans="1:2">
      <c r="A1" t="s">
        <v>125</v>
      </c>
      <c r="B1" t="s">
        <v>126</v>
      </c>
    </row>
    <row r="2" spans="1:4">
      <c r="A2" s="1">
        <v>2120804</v>
      </c>
      <c r="B2">
        <v>7000000</v>
      </c>
      <c r="C2">
        <f>B2/10000</f>
        <v>700</v>
      </c>
      <c r="D2">
        <f>ROUND(C2,0)</f>
        <v>700</v>
      </c>
    </row>
    <row r="3" spans="1:4">
      <c r="A3" s="1">
        <v>2120806</v>
      </c>
      <c r="B3">
        <v>791000</v>
      </c>
      <c r="C3">
        <f t="shared" ref="C3:C5" si="0">B3/10000</f>
        <v>79.1</v>
      </c>
      <c r="D3">
        <f t="shared" ref="D3:D5" si="1">ROUND(C3,0)</f>
        <v>79</v>
      </c>
    </row>
    <row r="4" spans="1:4">
      <c r="A4" s="1">
        <v>2120815</v>
      </c>
      <c r="B4">
        <v>7210000</v>
      </c>
      <c r="C4">
        <f t="shared" si="0"/>
        <v>721</v>
      </c>
      <c r="D4">
        <f t="shared" si="1"/>
        <v>721</v>
      </c>
    </row>
    <row r="5" spans="1:4">
      <c r="A5" s="1">
        <v>2121499</v>
      </c>
      <c r="B5">
        <v>3500000</v>
      </c>
      <c r="C5">
        <f t="shared" si="0"/>
        <v>350</v>
      </c>
      <c r="D5">
        <f t="shared" si="1"/>
        <v>350</v>
      </c>
    </row>
    <row r="6" spans="1:1">
      <c r="A6" s="1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镇级收支总表</vt:lpstr>
      <vt:lpstr>镇级基金收入</vt:lpstr>
      <vt:lpstr>镇级基金支出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周文韬</dc:creator>
  <cp:lastModifiedBy>Administrator</cp:lastModifiedBy>
  <dcterms:created xsi:type="dcterms:W3CDTF">2022-01-16T07:12:00Z</dcterms:created>
  <cp:lastPrinted>2022-11-16T05:19:00Z</cp:lastPrinted>
  <dcterms:modified xsi:type="dcterms:W3CDTF">2022-11-23T01:52:15Z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eyJoZGlkIjoiNDE4YjEzYWM4YTY1YTc1ZjQ3NmExMjQ2NTg3YmQ2MmYifQ==</vt:lpwstr>
  </property>
  <property fmtid="{D5CDD505-2E9C-101B-9397-08002B2CF9AE}" pid="3" name="ICV">
    <vt:lpwstr>F57C4882B31541CA95EA97F616B58DE3</vt:lpwstr>
  </property>
  <property fmtid="{D5CDD505-2E9C-101B-9397-08002B2CF9AE}" pid="4" name="KSOProductBuildVer">
    <vt:lpwstr>2052-11.1.0.12763</vt:lpwstr>
  </property>
</Properties>
</file>