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80" windowWidth="22050" windowHeight="9300"/>
  </bookViews>
  <sheets>
    <sheet name="附件1（汇总表）" sheetId="6" r:id="rId1"/>
    <sheet name="附件2（2016学年）" sheetId="9" r:id="rId2"/>
    <sheet name="附件3（2017学年）" sheetId="10" r:id="rId3"/>
  </sheets>
  <definedNames>
    <definedName name="_xlnm._FilterDatabase" localSheetId="0" hidden="1">'附件1（汇总表）'!$A$4:$IO$6</definedName>
    <definedName name="_xlnm.Print_Titles" localSheetId="0">'附件1（汇总表）'!$4:$5</definedName>
  </definedNames>
  <calcPr calcId="145621" fullCalcOnLoad="1"/>
</workbook>
</file>

<file path=xl/calcChain.xml><?xml version="1.0" encoding="utf-8"?>
<calcChain xmlns="http://schemas.openxmlformats.org/spreadsheetml/2006/main">
  <c r="E32" i="6"/>
  <c r="E31"/>
  <c r="E30"/>
  <c r="E29"/>
  <c r="E28"/>
  <c r="E26"/>
  <c r="E25"/>
  <c r="E24"/>
  <c r="E23"/>
  <c r="E22"/>
  <c r="E17"/>
  <c r="E19"/>
  <c r="E18"/>
  <c r="E16"/>
  <c r="E15"/>
  <c r="E20"/>
  <c r="E13"/>
  <c r="E10"/>
  <c r="E11"/>
  <c r="E9"/>
  <c r="E8"/>
  <c r="E27"/>
  <c r="E21"/>
  <c r="E14"/>
  <c r="E7"/>
  <c r="E6"/>
  <c r="Y34" i="10"/>
  <c r="X34"/>
  <c r="W34"/>
  <c r="V34"/>
  <c r="U34"/>
  <c r="T34"/>
  <c r="S34"/>
  <c r="R34"/>
  <c r="Q34"/>
  <c r="I34"/>
  <c r="C34"/>
  <c r="Y33"/>
  <c r="Y32"/>
  <c r="Y8"/>
  <c r="X33"/>
  <c r="W33"/>
  <c r="V33"/>
  <c r="U33"/>
  <c r="U32"/>
  <c r="U8"/>
  <c r="T33"/>
  <c r="S33"/>
  <c r="R33"/>
  <c r="Q33"/>
  <c r="P33"/>
  <c r="C33"/>
  <c r="X32"/>
  <c r="V32"/>
  <c r="T32"/>
  <c r="S32"/>
  <c r="R32"/>
  <c r="O32"/>
  <c r="N32"/>
  <c r="M32"/>
  <c r="L32"/>
  <c r="K32"/>
  <c r="J32"/>
  <c r="I32"/>
  <c r="H32"/>
  <c r="G32"/>
  <c r="F32"/>
  <c r="E32"/>
  <c r="D32"/>
  <c r="C32"/>
  <c r="Y31"/>
  <c r="X31"/>
  <c r="W31"/>
  <c r="V31"/>
  <c r="U31"/>
  <c r="T31"/>
  <c r="S31"/>
  <c r="R31"/>
  <c r="Q31"/>
  <c r="P31"/>
  <c r="I31"/>
  <c r="C31"/>
  <c r="Y30"/>
  <c r="X30"/>
  <c r="W30"/>
  <c r="V30"/>
  <c r="U30"/>
  <c r="T30"/>
  <c r="S30"/>
  <c r="R30"/>
  <c r="Q30"/>
  <c r="P30"/>
  <c r="I30"/>
  <c r="C30"/>
  <c r="Y29"/>
  <c r="X29"/>
  <c r="W29"/>
  <c r="V29"/>
  <c r="U29"/>
  <c r="T29"/>
  <c r="S29"/>
  <c r="R29"/>
  <c r="Q29"/>
  <c r="P29"/>
  <c r="I29"/>
  <c r="C29"/>
  <c r="Y28"/>
  <c r="X28"/>
  <c r="W28"/>
  <c r="V28"/>
  <c r="U28"/>
  <c r="T28"/>
  <c r="S28"/>
  <c r="R28"/>
  <c r="Q28"/>
  <c r="P28"/>
  <c r="I28"/>
  <c r="C28"/>
  <c r="Y27"/>
  <c r="X27"/>
  <c r="W27"/>
  <c r="V27"/>
  <c r="U27"/>
  <c r="T27"/>
  <c r="S27"/>
  <c r="R27"/>
  <c r="Q27"/>
  <c r="P27"/>
  <c r="I27"/>
  <c r="C27"/>
  <c r="Y26"/>
  <c r="X26"/>
  <c r="W26"/>
  <c r="V26"/>
  <c r="U26"/>
  <c r="T26"/>
  <c r="S26"/>
  <c r="R26"/>
  <c r="Q26"/>
  <c r="I26"/>
  <c r="I25"/>
  <c r="I8"/>
  <c r="C26"/>
  <c r="Y25"/>
  <c r="X25"/>
  <c r="W25"/>
  <c r="V25"/>
  <c r="U25"/>
  <c r="T25"/>
  <c r="S25"/>
  <c r="R25"/>
  <c r="O25"/>
  <c r="N25"/>
  <c r="M25"/>
  <c r="L25"/>
  <c r="K25"/>
  <c r="J25"/>
  <c r="H25"/>
  <c r="G25"/>
  <c r="F25"/>
  <c r="E25"/>
  <c r="D25"/>
  <c r="C25"/>
  <c r="Y24"/>
  <c r="X24"/>
  <c r="W24"/>
  <c r="V24"/>
  <c r="U24"/>
  <c r="T24"/>
  <c r="S24"/>
  <c r="R24"/>
  <c r="Q24"/>
  <c r="P24"/>
  <c r="I24"/>
  <c r="C24"/>
  <c r="Y23"/>
  <c r="X23"/>
  <c r="W23"/>
  <c r="V23"/>
  <c r="U23"/>
  <c r="T23"/>
  <c r="S23"/>
  <c r="R23"/>
  <c r="Q23"/>
  <c r="P23"/>
  <c r="I23"/>
  <c r="C23"/>
  <c r="Y22"/>
  <c r="X22"/>
  <c r="W22"/>
  <c r="V22"/>
  <c r="U22"/>
  <c r="T22"/>
  <c r="S22"/>
  <c r="R22"/>
  <c r="Q22"/>
  <c r="P22"/>
  <c r="I22"/>
  <c r="C22"/>
  <c r="Y21"/>
  <c r="X21"/>
  <c r="W21"/>
  <c r="V21"/>
  <c r="U21"/>
  <c r="T21"/>
  <c r="S21"/>
  <c r="R21"/>
  <c r="Q21"/>
  <c r="I21"/>
  <c r="C21"/>
  <c r="Y20"/>
  <c r="X20"/>
  <c r="W20"/>
  <c r="V20"/>
  <c r="U20"/>
  <c r="T20"/>
  <c r="S20"/>
  <c r="R20"/>
  <c r="Q20"/>
  <c r="P20"/>
  <c r="I20"/>
  <c r="C20"/>
  <c r="Y19"/>
  <c r="W19"/>
  <c r="W18"/>
  <c r="X19"/>
  <c r="V19"/>
  <c r="U19"/>
  <c r="T19"/>
  <c r="S19"/>
  <c r="R19"/>
  <c r="Q19"/>
  <c r="P19"/>
  <c r="I19"/>
  <c r="C19"/>
  <c r="Y18"/>
  <c r="X18"/>
  <c r="V18"/>
  <c r="U18"/>
  <c r="T18"/>
  <c r="S18"/>
  <c r="R18"/>
  <c r="O18"/>
  <c r="N18"/>
  <c r="M18"/>
  <c r="L18"/>
  <c r="K18"/>
  <c r="J18"/>
  <c r="I18"/>
  <c r="H18"/>
  <c r="G18"/>
  <c r="F18"/>
  <c r="E18"/>
  <c r="D18"/>
  <c r="C18"/>
  <c r="Y17"/>
  <c r="X17"/>
  <c r="W17"/>
  <c r="V17"/>
  <c r="U17"/>
  <c r="T17"/>
  <c r="S17"/>
  <c r="R17"/>
  <c r="Q17"/>
  <c r="I17"/>
  <c r="C17"/>
  <c r="Y16"/>
  <c r="X16"/>
  <c r="W16"/>
  <c r="V16"/>
  <c r="U16"/>
  <c r="T16"/>
  <c r="S16"/>
  <c r="R16"/>
  <c r="Q16"/>
  <c r="P16"/>
  <c r="I16"/>
  <c r="C16"/>
  <c r="Y15"/>
  <c r="X15"/>
  <c r="W15"/>
  <c r="V15"/>
  <c r="U15"/>
  <c r="T15"/>
  <c r="S15"/>
  <c r="R15"/>
  <c r="Q15"/>
  <c r="I15"/>
  <c r="C15"/>
  <c r="Y14"/>
  <c r="X14"/>
  <c r="W14"/>
  <c r="V14"/>
  <c r="U14"/>
  <c r="T14"/>
  <c r="S14"/>
  <c r="R14"/>
  <c r="Q14"/>
  <c r="I14"/>
  <c r="C14"/>
  <c r="Y13"/>
  <c r="X13"/>
  <c r="W13"/>
  <c r="V13"/>
  <c r="U13"/>
  <c r="T13"/>
  <c r="S13"/>
  <c r="R13"/>
  <c r="Q13"/>
  <c r="I13"/>
  <c r="C13"/>
  <c r="Y12"/>
  <c r="X12"/>
  <c r="W12"/>
  <c r="V12"/>
  <c r="U12"/>
  <c r="T12"/>
  <c r="S12"/>
  <c r="R12"/>
  <c r="Q12"/>
  <c r="P12"/>
  <c r="I12"/>
  <c r="C12"/>
  <c r="Y11"/>
  <c r="X11"/>
  <c r="W11"/>
  <c r="V11"/>
  <c r="U11"/>
  <c r="T11"/>
  <c r="S11"/>
  <c r="R11"/>
  <c r="Q11"/>
  <c r="I11"/>
  <c r="C11"/>
  <c r="Y10"/>
  <c r="X10"/>
  <c r="W10"/>
  <c r="V10"/>
  <c r="U10"/>
  <c r="T10"/>
  <c r="S10"/>
  <c r="R10"/>
  <c r="Q10"/>
  <c r="I10"/>
  <c r="C10"/>
  <c r="Y9"/>
  <c r="X9"/>
  <c r="V9"/>
  <c r="U9"/>
  <c r="T9"/>
  <c r="S9"/>
  <c r="R9"/>
  <c r="O9"/>
  <c r="N9"/>
  <c r="M9"/>
  <c r="L9"/>
  <c r="K9"/>
  <c r="J9"/>
  <c r="I9"/>
  <c r="H9"/>
  <c r="G9"/>
  <c r="F9"/>
  <c r="E9"/>
  <c r="D9"/>
  <c r="C9"/>
  <c r="X8"/>
  <c r="V8"/>
  <c r="T8"/>
  <c r="S8"/>
  <c r="R8"/>
  <c r="O8"/>
  <c r="N8"/>
  <c r="M8"/>
  <c r="L8"/>
  <c r="K8"/>
  <c r="J8"/>
  <c r="H8"/>
  <c r="G8"/>
  <c r="F8"/>
  <c r="E8"/>
  <c r="D8"/>
  <c r="C8"/>
  <c r="Y34" i="9"/>
  <c r="X34"/>
  <c r="W34"/>
  <c r="V34"/>
  <c r="U34"/>
  <c r="T34"/>
  <c r="S34"/>
  <c r="Q34"/>
  <c r="P34"/>
  <c r="R34"/>
  <c r="I34"/>
  <c r="C34"/>
  <c r="Y33"/>
  <c r="X33"/>
  <c r="W33"/>
  <c r="W32"/>
  <c r="V33"/>
  <c r="U33"/>
  <c r="T33"/>
  <c r="S33"/>
  <c r="Q33"/>
  <c r="R33"/>
  <c r="I33"/>
  <c r="I32"/>
  <c r="C33"/>
  <c r="Y32"/>
  <c r="X32"/>
  <c r="V32"/>
  <c r="U32"/>
  <c r="T32"/>
  <c r="S32"/>
  <c r="R32"/>
  <c r="O32"/>
  <c r="N32"/>
  <c r="M32"/>
  <c r="L32"/>
  <c r="K32"/>
  <c r="J32"/>
  <c r="H32"/>
  <c r="G32"/>
  <c r="F32"/>
  <c r="E32"/>
  <c r="D32"/>
  <c r="C32"/>
  <c r="Y31"/>
  <c r="X31"/>
  <c r="W31"/>
  <c r="V31"/>
  <c r="U31"/>
  <c r="T31"/>
  <c r="S31"/>
  <c r="R31"/>
  <c r="Q31"/>
  <c r="P31"/>
  <c r="I31"/>
  <c r="C31"/>
  <c r="Y30"/>
  <c r="X30"/>
  <c r="W30"/>
  <c r="V30"/>
  <c r="U30"/>
  <c r="T30"/>
  <c r="S30"/>
  <c r="R30"/>
  <c r="Q30"/>
  <c r="P30"/>
  <c r="I30"/>
  <c r="C30"/>
  <c r="Y29"/>
  <c r="X29"/>
  <c r="W29"/>
  <c r="V29"/>
  <c r="U29"/>
  <c r="T29"/>
  <c r="S29"/>
  <c r="R29"/>
  <c r="Q29"/>
  <c r="P29"/>
  <c r="I29"/>
  <c r="C29"/>
  <c r="Y28"/>
  <c r="X28"/>
  <c r="W28"/>
  <c r="V28"/>
  <c r="U28"/>
  <c r="T28"/>
  <c r="S28"/>
  <c r="R28"/>
  <c r="Q28"/>
  <c r="P28"/>
  <c r="I28"/>
  <c r="C28"/>
  <c r="Y27"/>
  <c r="X27"/>
  <c r="W27"/>
  <c r="V27"/>
  <c r="U27"/>
  <c r="T27"/>
  <c r="S27"/>
  <c r="R27"/>
  <c r="Q27"/>
  <c r="P27"/>
  <c r="I27"/>
  <c r="C27"/>
  <c r="Y26"/>
  <c r="X26"/>
  <c r="W26"/>
  <c r="V26"/>
  <c r="U26"/>
  <c r="T26"/>
  <c r="S26"/>
  <c r="R26"/>
  <c r="Q26"/>
  <c r="I26"/>
  <c r="I25"/>
  <c r="C26"/>
  <c r="Y25"/>
  <c r="X25"/>
  <c r="W25"/>
  <c r="V25"/>
  <c r="U25"/>
  <c r="T25"/>
  <c r="S25"/>
  <c r="R25"/>
  <c r="O25"/>
  <c r="N25"/>
  <c r="M25"/>
  <c r="L25"/>
  <c r="K25"/>
  <c r="J25"/>
  <c r="H25"/>
  <c r="G25"/>
  <c r="F25"/>
  <c r="E25"/>
  <c r="D25"/>
  <c r="C25"/>
  <c r="Y24"/>
  <c r="W24"/>
  <c r="X24"/>
  <c r="V24"/>
  <c r="U24"/>
  <c r="T24"/>
  <c r="S24"/>
  <c r="R24"/>
  <c r="Q24"/>
  <c r="I24"/>
  <c r="C24"/>
  <c r="Y23"/>
  <c r="W23"/>
  <c r="X23"/>
  <c r="V23"/>
  <c r="U23"/>
  <c r="T23"/>
  <c r="S23"/>
  <c r="R23"/>
  <c r="Q23"/>
  <c r="I23"/>
  <c r="C23"/>
  <c r="Y22"/>
  <c r="W22"/>
  <c r="X22"/>
  <c r="V22"/>
  <c r="U22"/>
  <c r="T22"/>
  <c r="S22"/>
  <c r="R22"/>
  <c r="Q22"/>
  <c r="P22"/>
  <c r="I22"/>
  <c r="C22"/>
  <c r="Y21"/>
  <c r="W21"/>
  <c r="X21"/>
  <c r="V21"/>
  <c r="U21"/>
  <c r="T21"/>
  <c r="S21"/>
  <c r="R21"/>
  <c r="Q21"/>
  <c r="P21"/>
  <c r="I21"/>
  <c r="C21"/>
  <c r="Y20"/>
  <c r="W20"/>
  <c r="X20"/>
  <c r="V20"/>
  <c r="U20"/>
  <c r="T20"/>
  <c r="S20"/>
  <c r="R20"/>
  <c r="Q20"/>
  <c r="I20"/>
  <c r="C20"/>
  <c r="Y19"/>
  <c r="W19"/>
  <c r="W18"/>
  <c r="X19"/>
  <c r="V19"/>
  <c r="U19"/>
  <c r="T19"/>
  <c r="S19"/>
  <c r="R19"/>
  <c r="Q19"/>
  <c r="I19"/>
  <c r="C19"/>
  <c r="C18"/>
  <c r="Y18"/>
  <c r="X18"/>
  <c r="V18"/>
  <c r="U18"/>
  <c r="T18"/>
  <c r="S18"/>
  <c r="R18"/>
  <c r="O18"/>
  <c r="N18"/>
  <c r="M18"/>
  <c r="L18"/>
  <c r="K18"/>
  <c r="J18"/>
  <c r="I18"/>
  <c r="H18"/>
  <c r="G18"/>
  <c r="F18"/>
  <c r="E18"/>
  <c r="D18"/>
  <c r="Y17"/>
  <c r="X17"/>
  <c r="W17"/>
  <c r="V17"/>
  <c r="U17"/>
  <c r="T17"/>
  <c r="S17"/>
  <c r="R17"/>
  <c r="Q17"/>
  <c r="P17"/>
  <c r="I17"/>
  <c r="C17"/>
  <c r="Y16"/>
  <c r="X16"/>
  <c r="W16"/>
  <c r="V16"/>
  <c r="U16"/>
  <c r="Q16"/>
  <c r="T16"/>
  <c r="S16"/>
  <c r="R16"/>
  <c r="I16"/>
  <c r="C16"/>
  <c r="Y15"/>
  <c r="X15"/>
  <c r="W15"/>
  <c r="V15"/>
  <c r="U15"/>
  <c r="T15"/>
  <c r="S15"/>
  <c r="R15"/>
  <c r="Q15"/>
  <c r="I15"/>
  <c r="C15"/>
  <c r="Y14"/>
  <c r="X14"/>
  <c r="W14"/>
  <c r="V14"/>
  <c r="U14"/>
  <c r="T14"/>
  <c r="S14"/>
  <c r="R14"/>
  <c r="Q14"/>
  <c r="P14"/>
  <c r="I14"/>
  <c r="C14"/>
  <c r="Y13"/>
  <c r="X13"/>
  <c r="W13"/>
  <c r="V13"/>
  <c r="U13"/>
  <c r="T13"/>
  <c r="S13"/>
  <c r="R13"/>
  <c r="Q13"/>
  <c r="I13"/>
  <c r="C13"/>
  <c r="Y12"/>
  <c r="X12"/>
  <c r="W12"/>
  <c r="V12"/>
  <c r="U12"/>
  <c r="T12"/>
  <c r="S12"/>
  <c r="R12"/>
  <c r="Q12"/>
  <c r="P12"/>
  <c r="I12"/>
  <c r="C12"/>
  <c r="Y11"/>
  <c r="X11"/>
  <c r="W11"/>
  <c r="V11"/>
  <c r="U11"/>
  <c r="T11"/>
  <c r="S11"/>
  <c r="R11"/>
  <c r="Q11"/>
  <c r="I11"/>
  <c r="C11"/>
  <c r="Y10"/>
  <c r="X10"/>
  <c r="W10"/>
  <c r="V10"/>
  <c r="U10"/>
  <c r="T10"/>
  <c r="Q10"/>
  <c r="S10"/>
  <c r="R10"/>
  <c r="I10"/>
  <c r="C10"/>
  <c r="C9"/>
  <c r="Y9"/>
  <c r="Y8"/>
  <c r="X9"/>
  <c r="V9"/>
  <c r="V8"/>
  <c r="U9"/>
  <c r="U8"/>
  <c r="T9"/>
  <c r="S9"/>
  <c r="R9"/>
  <c r="R8"/>
  <c r="O9"/>
  <c r="N9"/>
  <c r="N8"/>
  <c r="M9"/>
  <c r="M8"/>
  <c r="L9"/>
  <c r="L8"/>
  <c r="K9"/>
  <c r="J9"/>
  <c r="J8"/>
  <c r="I9"/>
  <c r="I8"/>
  <c r="H9"/>
  <c r="H8"/>
  <c r="G9"/>
  <c r="F9"/>
  <c r="F8"/>
  <c r="E9"/>
  <c r="E8"/>
  <c r="D9"/>
  <c r="D8"/>
  <c r="X8"/>
  <c r="T8"/>
  <c r="S8"/>
  <c r="O8"/>
  <c r="K8"/>
  <c r="G8"/>
  <c r="Q9" i="10"/>
  <c r="Q8"/>
  <c r="P10"/>
  <c r="P14"/>
  <c r="W32"/>
  <c r="P34"/>
  <c r="P32"/>
  <c r="W9"/>
  <c r="W8"/>
  <c r="P11"/>
  <c r="P15"/>
  <c r="Q18"/>
  <c r="P21"/>
  <c r="P18"/>
  <c r="Q25"/>
  <c r="P26"/>
  <c r="P25"/>
  <c r="P13"/>
  <c r="P17"/>
  <c r="Q32"/>
  <c r="P26" i="9"/>
  <c r="P25"/>
  <c r="Q25"/>
  <c r="Q32"/>
  <c r="P33"/>
  <c r="P32"/>
  <c r="W9"/>
  <c r="W8"/>
  <c r="P11"/>
  <c r="P13"/>
  <c r="P15"/>
  <c r="Q18"/>
  <c r="P19"/>
  <c r="P18"/>
  <c r="P23"/>
  <c r="C8"/>
  <c r="Q9"/>
  <c r="P10"/>
  <c r="P9"/>
  <c r="P8"/>
  <c r="P16"/>
  <c r="P20"/>
  <c r="P24"/>
  <c r="P9" i="10"/>
  <c r="P8"/>
  <c r="Q8" i="9"/>
</calcChain>
</file>

<file path=xl/sharedStrings.xml><?xml version="1.0" encoding="utf-8"?>
<sst xmlns="http://schemas.openxmlformats.org/spreadsheetml/2006/main" count="249" uniqueCount="141">
  <si>
    <t>备注</t>
  </si>
  <si>
    <t>台山市</t>
  </si>
  <si>
    <t>恩平市</t>
  </si>
  <si>
    <t>附件1</t>
    <phoneticPr fontId="2" type="noConversion"/>
  </si>
  <si>
    <t>单位名称</t>
    <phoneticPr fontId="2" type="noConversion"/>
  </si>
  <si>
    <t>项目名称</t>
    <phoneticPr fontId="2" type="noConversion"/>
  </si>
  <si>
    <t>功能分类科目</t>
    <phoneticPr fontId="2" type="noConversion"/>
  </si>
  <si>
    <t>鹤山市</t>
    <phoneticPr fontId="2" type="noConversion"/>
  </si>
  <si>
    <t>开平市</t>
    <phoneticPr fontId="7" type="noConversion"/>
  </si>
  <si>
    <t>2016—2017学年、2017—2018学年江门市22个生态镇建档立卡学生市财政补助资金</t>
    <phoneticPr fontId="2" type="noConversion"/>
  </si>
  <si>
    <t>附件2</t>
    <phoneticPr fontId="18" type="noConversion"/>
  </si>
  <si>
    <t>2016-2017学年江门市22个生态镇建档立卡等家庭经济困难学生人数及市财政补助资金情况统计表</t>
    <phoneticPr fontId="18" type="noConversion"/>
  </si>
  <si>
    <t>单位：人、万元</t>
    <phoneticPr fontId="18" type="noConversion"/>
  </si>
  <si>
    <t>市、区</t>
    <phoneticPr fontId="18" type="noConversion"/>
  </si>
  <si>
    <t>镇</t>
    <phoneticPr fontId="18" type="noConversion"/>
  </si>
  <si>
    <t>低保、特困救助学生人数</t>
    <phoneticPr fontId="18" type="noConversion"/>
  </si>
  <si>
    <t>市重点帮扶对象学生人数</t>
    <phoneticPr fontId="18" type="noConversion"/>
  </si>
  <si>
    <t>残疾学生人数</t>
    <phoneticPr fontId="18" type="noConversion"/>
  </si>
  <si>
    <t>市财政补助资金金额</t>
    <phoneticPr fontId="18" type="noConversion"/>
  </si>
  <si>
    <t>小计</t>
    <phoneticPr fontId="18" type="noConversion"/>
  </si>
  <si>
    <t>其中：</t>
    <phoneticPr fontId="18" type="noConversion"/>
  </si>
  <si>
    <t>小计</t>
    <phoneticPr fontId="18" type="noConversion"/>
  </si>
  <si>
    <t>其中：</t>
    <phoneticPr fontId="18" type="noConversion"/>
  </si>
  <si>
    <t>合计</t>
    <phoneticPr fontId="18" type="noConversion"/>
  </si>
  <si>
    <t>生活费</t>
    <phoneticPr fontId="18" type="noConversion"/>
  </si>
  <si>
    <t>其中：</t>
    <phoneticPr fontId="18" type="noConversion"/>
  </si>
  <si>
    <t>免学费</t>
    <phoneticPr fontId="18" type="noConversion"/>
  </si>
  <si>
    <t>小学</t>
    <phoneticPr fontId="18" type="noConversion"/>
  </si>
  <si>
    <t>初中</t>
    <phoneticPr fontId="18" type="noConversion"/>
  </si>
  <si>
    <t>普通高中</t>
    <phoneticPr fontId="18" type="noConversion"/>
  </si>
  <si>
    <t>中职</t>
    <phoneticPr fontId="18" type="noConversion"/>
  </si>
  <si>
    <t>高校专科</t>
    <phoneticPr fontId="18" type="noConversion"/>
  </si>
  <si>
    <t>A</t>
    <phoneticPr fontId="18" type="noConversion"/>
  </si>
  <si>
    <t>B</t>
    <phoneticPr fontId="18" type="noConversion"/>
  </si>
  <si>
    <t>C=D+E+F+G+H</t>
    <phoneticPr fontId="18" type="noConversion"/>
  </si>
  <si>
    <t>D</t>
    <phoneticPr fontId="18" type="noConversion"/>
  </si>
  <si>
    <t>E</t>
    <phoneticPr fontId="18" type="noConversion"/>
  </si>
  <si>
    <t>F</t>
    <phoneticPr fontId="18" type="noConversion"/>
  </si>
  <si>
    <t>G</t>
    <phoneticPr fontId="18" type="noConversion"/>
  </si>
  <si>
    <t>H</t>
    <phoneticPr fontId="18" type="noConversion"/>
  </si>
  <si>
    <t>I=J+K+L+M+N</t>
    <phoneticPr fontId="18" type="noConversion"/>
  </si>
  <si>
    <t>J</t>
    <phoneticPr fontId="18" type="noConversion"/>
  </si>
  <si>
    <t>K</t>
    <phoneticPr fontId="18" type="noConversion"/>
  </si>
  <si>
    <t>L</t>
    <phoneticPr fontId="18" type="noConversion"/>
  </si>
  <si>
    <t>M</t>
    <phoneticPr fontId="18" type="noConversion"/>
  </si>
  <si>
    <t>N</t>
    <phoneticPr fontId="18" type="noConversion"/>
  </si>
  <si>
    <t>O</t>
    <phoneticPr fontId="18" type="noConversion"/>
  </si>
  <si>
    <t>P</t>
    <phoneticPr fontId="18" type="noConversion"/>
  </si>
  <si>
    <t>Q=R+S+T+U</t>
    <phoneticPr fontId="18" type="noConversion"/>
  </si>
  <si>
    <t>R=(D+J)×0.3×50%</t>
    <phoneticPr fontId="18" type="noConversion"/>
  </si>
  <si>
    <t>S=(E+K)×0.3×50%</t>
    <phoneticPr fontId="18" type="noConversion"/>
  </si>
  <si>
    <t>T=(F+L)×0.3×50%</t>
    <phoneticPr fontId="18" type="noConversion"/>
  </si>
  <si>
    <t>U=(G+M)×0.3×50%</t>
    <phoneticPr fontId="18" type="noConversion"/>
  </si>
  <si>
    <t>V=(H+N)×0.7×50%</t>
    <phoneticPr fontId="18" type="noConversion"/>
  </si>
  <si>
    <t>W</t>
    <phoneticPr fontId="18" type="noConversion"/>
  </si>
  <si>
    <t>X=(F+L)×0.25×50%+O×0.385×50%</t>
    <phoneticPr fontId="18" type="noConversion"/>
  </si>
  <si>
    <t>Y=(H+N)×0.5×50%</t>
    <phoneticPr fontId="18" type="noConversion"/>
  </si>
  <si>
    <t>台山市</t>
    <phoneticPr fontId="18" type="noConversion"/>
  </si>
  <si>
    <t>小计</t>
    <phoneticPr fontId="18" type="noConversion"/>
  </si>
  <si>
    <t>白沙镇</t>
  </si>
  <si>
    <t>端芬镇</t>
  </si>
  <si>
    <t>都斛镇</t>
  </si>
  <si>
    <t>北陡镇</t>
  </si>
  <si>
    <t>汶村镇</t>
  </si>
  <si>
    <t>深井镇</t>
  </si>
  <si>
    <t>川岛镇</t>
  </si>
  <si>
    <t>海宴华侨农场</t>
  </si>
  <si>
    <t>开平市</t>
  </si>
  <si>
    <t>小计</t>
    <phoneticPr fontId="18" type="noConversion"/>
  </si>
  <si>
    <t>龙胜镇</t>
  </si>
  <si>
    <t>马冈镇</t>
  </si>
  <si>
    <t>蚬冈镇</t>
  </si>
  <si>
    <t>大沙镇</t>
  </si>
  <si>
    <t>金鸡镇</t>
  </si>
  <si>
    <t>赤水镇</t>
  </si>
  <si>
    <t>牛江镇</t>
  </si>
  <si>
    <t>君堂镇</t>
  </si>
  <si>
    <t>横陂镇</t>
  </si>
  <si>
    <t>良西镇</t>
  </si>
  <si>
    <t>大田镇</t>
  </si>
  <si>
    <t>那吉镇</t>
  </si>
  <si>
    <t>鹤山市</t>
  </si>
  <si>
    <t>双合镇</t>
  </si>
  <si>
    <t>宅梧镇</t>
  </si>
  <si>
    <t>备注：根据《关于印发〈江门市建档立卡家庭经济困难学生精准资助工作实施方案〉的通知》（江教发字[2018]1号），1.生活费补助标准，义务教育阶段、高中阶段学校学生为每生每年3000元，高校专科学生为每生每年7000元；2.免学费财政补助标准：普通高中学生（低保、特困救助、重点帮扶对象）为每生每年2500元，普通高中残疾学生为每生每年3850元；高校专科学生为每生每年5000元。</t>
    <phoneticPr fontId="18" type="noConversion"/>
  </si>
  <si>
    <t>附件3</t>
    <phoneticPr fontId="18" type="noConversion"/>
  </si>
  <si>
    <t>2017-2018学年江门市22个生态镇建档立卡等学生人数及市财政补助资金情况统计表</t>
    <phoneticPr fontId="18" type="noConversion"/>
  </si>
  <si>
    <t>单位：人、万元</t>
    <phoneticPr fontId="18" type="noConversion"/>
  </si>
  <si>
    <t>市、区</t>
    <phoneticPr fontId="18" type="noConversion"/>
  </si>
  <si>
    <t>镇</t>
    <phoneticPr fontId="18" type="noConversion"/>
  </si>
  <si>
    <t>低保、特困救助学生人数</t>
    <phoneticPr fontId="18" type="noConversion"/>
  </si>
  <si>
    <t>市重点帮扶对象学生人数</t>
    <phoneticPr fontId="18" type="noConversion"/>
  </si>
  <si>
    <t>其中：</t>
    <phoneticPr fontId="18" type="noConversion"/>
  </si>
  <si>
    <t>合计</t>
    <phoneticPr fontId="18" type="noConversion"/>
  </si>
  <si>
    <t>生活费</t>
    <phoneticPr fontId="18" type="noConversion"/>
  </si>
  <si>
    <t>免学费</t>
    <phoneticPr fontId="18" type="noConversion"/>
  </si>
  <si>
    <t>小学</t>
    <phoneticPr fontId="18" type="noConversion"/>
  </si>
  <si>
    <t>初中</t>
    <phoneticPr fontId="18" type="noConversion"/>
  </si>
  <si>
    <t>普通高中</t>
    <phoneticPr fontId="18" type="noConversion"/>
  </si>
  <si>
    <t>中职</t>
    <phoneticPr fontId="18" type="noConversion"/>
  </si>
  <si>
    <t>高校专科</t>
    <phoneticPr fontId="18" type="noConversion"/>
  </si>
  <si>
    <t>A</t>
    <phoneticPr fontId="18" type="noConversion"/>
  </si>
  <si>
    <t>B</t>
    <phoneticPr fontId="18" type="noConversion"/>
  </si>
  <si>
    <t>C=D+E+F+G+H</t>
    <phoneticPr fontId="18" type="noConversion"/>
  </si>
  <si>
    <t>D</t>
    <phoneticPr fontId="18" type="noConversion"/>
  </si>
  <si>
    <t>E</t>
    <phoneticPr fontId="18" type="noConversion"/>
  </si>
  <si>
    <t>F</t>
    <phoneticPr fontId="18" type="noConversion"/>
  </si>
  <si>
    <t>G</t>
    <phoneticPr fontId="18" type="noConversion"/>
  </si>
  <si>
    <t>H</t>
    <phoneticPr fontId="18" type="noConversion"/>
  </si>
  <si>
    <t>I=J+K+L+M+N</t>
    <phoneticPr fontId="18" type="noConversion"/>
  </si>
  <si>
    <t>J</t>
    <phoneticPr fontId="18" type="noConversion"/>
  </si>
  <si>
    <t>K</t>
    <phoneticPr fontId="18" type="noConversion"/>
  </si>
  <si>
    <t>L</t>
    <phoneticPr fontId="18" type="noConversion"/>
  </si>
  <si>
    <t>M</t>
    <phoneticPr fontId="18" type="noConversion"/>
  </si>
  <si>
    <t>N</t>
    <phoneticPr fontId="18" type="noConversion"/>
  </si>
  <si>
    <t>O</t>
    <phoneticPr fontId="18" type="noConversion"/>
  </si>
  <si>
    <t>P</t>
    <phoneticPr fontId="18" type="noConversion"/>
  </si>
  <si>
    <t>Q=R+S+T+U</t>
    <phoneticPr fontId="18" type="noConversion"/>
  </si>
  <si>
    <t>R=(D+J)×0.3×50%</t>
    <phoneticPr fontId="18" type="noConversion"/>
  </si>
  <si>
    <t>S=(E+K)×0.3×50%</t>
    <phoneticPr fontId="18" type="noConversion"/>
  </si>
  <si>
    <t>T=(F+L)×0.3×50%</t>
    <phoneticPr fontId="18" type="noConversion"/>
  </si>
  <si>
    <t>U=(G+M)×0.3×50%</t>
    <phoneticPr fontId="18" type="noConversion"/>
  </si>
  <si>
    <t>V=(H+N)×0.7×50%</t>
    <phoneticPr fontId="18" type="noConversion"/>
  </si>
  <si>
    <t>W=X+Y</t>
    <phoneticPr fontId="18" type="noConversion"/>
  </si>
  <si>
    <t>X=(F+L)×0.25×50%+O×0.385×50%</t>
    <phoneticPr fontId="18" type="noConversion"/>
  </si>
  <si>
    <t>Y=(H+N)×0.5×50%</t>
    <phoneticPr fontId="18" type="noConversion"/>
  </si>
  <si>
    <t>台山市</t>
    <phoneticPr fontId="18" type="noConversion"/>
  </si>
  <si>
    <t>备注：根据《关于印发〈江门市建档立卡家庭经济困难学生精准资助工作实施方案〉的通知》（江教发字[2018]1号），1.生活费补助标准，义务教育阶段、高中阶段学校学生为每生每年3000元，高校专科学生为每生每年7000元；2.免学费财政补助标准：普通高中学生（低保、特困救助、重点帮扶对象）为每生每年2500元，普通高中残疾学生为每生每年3850元；高校专科学生为每生每年5000元。</t>
    <phoneticPr fontId="18" type="noConversion"/>
  </si>
  <si>
    <t>单位：万元</t>
    <phoneticPr fontId="2" type="noConversion"/>
  </si>
  <si>
    <t>代码</t>
    <phoneticPr fontId="7" type="noConversion"/>
  </si>
  <si>
    <t>名称</t>
    <phoneticPr fontId="7" type="noConversion"/>
  </si>
  <si>
    <t>江门市合计</t>
    <phoneticPr fontId="7" type="noConversion"/>
  </si>
  <si>
    <t>小学教育</t>
    <phoneticPr fontId="7" type="noConversion"/>
  </si>
  <si>
    <t>金额</t>
    <phoneticPr fontId="7" type="noConversion"/>
  </si>
  <si>
    <t>初中教育</t>
    <phoneticPr fontId="7" type="noConversion"/>
  </si>
  <si>
    <t>高中教育</t>
    <phoneticPr fontId="7" type="noConversion"/>
  </si>
  <si>
    <t>广播电视学校</t>
    <phoneticPr fontId="7" type="noConversion"/>
  </si>
  <si>
    <t>高等职业教育</t>
    <phoneticPr fontId="7" type="noConversion"/>
  </si>
  <si>
    <t>小计</t>
    <phoneticPr fontId="7" type="noConversion"/>
  </si>
  <si>
    <t>中专教育</t>
    <phoneticPr fontId="7" type="noConversion"/>
  </si>
  <si>
    <t>2016—2017学年、2017—2018学年江门市22个生态镇建档立卡学生
市财政补助资金安排汇总表</t>
    <phoneticPr fontId="2" type="noConversion"/>
  </si>
</sst>
</file>

<file path=xl/styles.xml><?xml version="1.0" encoding="utf-8"?>
<styleSheet xmlns="http://schemas.openxmlformats.org/spreadsheetml/2006/main">
  <fonts count="31">
    <font>
      <sz val="11"/>
      <color indexed="8"/>
      <name val="宋体"/>
      <charset val="134"/>
    </font>
    <font>
      <sz val="11"/>
      <color indexed="8"/>
      <name val="宋体"/>
      <charset val="134"/>
    </font>
    <font>
      <sz val="9"/>
      <name val="宋体"/>
      <charset val="134"/>
    </font>
    <font>
      <sz val="18"/>
      <name val="方正小标宋简体"/>
      <family val="4"/>
      <charset val="134"/>
    </font>
    <font>
      <sz val="12"/>
      <name val="宋体"/>
      <charset val="134"/>
    </font>
    <font>
      <sz val="11"/>
      <color indexed="8"/>
      <name val="宋体"/>
      <charset val="134"/>
    </font>
    <font>
      <sz val="16"/>
      <name val="黑体"/>
      <family val="3"/>
      <charset val="134"/>
    </font>
    <font>
      <sz val="9"/>
      <name val="宋体"/>
      <charset val="134"/>
    </font>
    <font>
      <b/>
      <sz val="10"/>
      <name val="宋体"/>
      <charset val="134"/>
    </font>
    <font>
      <sz val="12"/>
      <name val="宋体"/>
      <charset val="134"/>
    </font>
    <font>
      <sz val="11"/>
      <color indexed="9"/>
      <name val="宋体"/>
      <charset val="134"/>
    </font>
    <font>
      <sz val="10"/>
      <name val="宋体"/>
      <charset val="134"/>
    </font>
    <font>
      <sz val="11"/>
      <name val="宋体"/>
      <charset val="134"/>
    </font>
    <font>
      <sz val="10"/>
      <name val="方正小标宋简体"/>
      <family val="4"/>
      <charset val="134"/>
    </font>
    <font>
      <b/>
      <sz val="11"/>
      <name val="宋体"/>
      <charset val="134"/>
    </font>
    <font>
      <b/>
      <sz val="18"/>
      <name val="方正小标宋简体"/>
      <family val="4"/>
      <charset val="134"/>
    </font>
    <font>
      <sz val="12"/>
      <name val="宋体"/>
      <charset val="134"/>
    </font>
    <font>
      <b/>
      <sz val="12"/>
      <name val="宋体"/>
      <charset val="134"/>
    </font>
    <font>
      <sz val="9"/>
      <name val="宋体"/>
      <charset val="134"/>
    </font>
    <font>
      <sz val="10"/>
      <name val="宋体"/>
      <charset val="134"/>
    </font>
    <font>
      <sz val="14"/>
      <name val="方正小标宋简体"/>
      <family val="4"/>
      <charset val="134"/>
    </font>
    <font>
      <sz val="10"/>
      <name val="方正小标宋简体"/>
      <family val="4"/>
      <charset val="134"/>
    </font>
    <font>
      <sz val="10"/>
      <name val="Times New Roman"/>
      <family val="1"/>
    </font>
    <font>
      <b/>
      <sz val="10"/>
      <name val="宋体"/>
      <charset val="134"/>
    </font>
    <font>
      <sz val="9"/>
      <name val="Times New Roman"/>
      <family val="1"/>
    </font>
    <font>
      <b/>
      <sz val="11"/>
      <name val="宋体"/>
      <charset val="134"/>
    </font>
    <font>
      <b/>
      <sz val="11"/>
      <name val="Times New Roman"/>
      <family val="1"/>
    </font>
    <font>
      <b/>
      <sz val="10"/>
      <name val="Times New Roman"/>
      <family val="1"/>
    </font>
    <font>
      <sz val="12"/>
      <name val="黑体"/>
      <family val="3"/>
      <charset val="134"/>
    </font>
    <font>
      <sz val="11"/>
      <name val="宋体"/>
      <charset val="134"/>
    </font>
    <font>
      <sz val="11"/>
      <color theme="1"/>
      <name val="宋体"/>
      <charset val="134"/>
      <scheme val="minor"/>
    </font>
  </fonts>
  <fills count="2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 fillId="0" borderId="0">
      <alignment vertical="center"/>
    </xf>
    <xf numFmtId="0" fontId="4" fillId="0" borderId="0">
      <alignment vertical="center"/>
    </xf>
    <xf numFmtId="0" fontId="9" fillId="0" borderId="0">
      <alignment vertical="center"/>
    </xf>
    <xf numFmtId="0" fontId="30" fillId="0" borderId="0">
      <alignment vertical="center"/>
    </xf>
    <xf numFmtId="0" fontId="5" fillId="0" borderId="0">
      <alignment vertical="center"/>
    </xf>
    <xf numFmtId="0" fontId="1" fillId="0" borderId="0">
      <alignment vertical="center"/>
    </xf>
    <xf numFmtId="0" fontId="16" fillId="0" borderId="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cellStyleXfs>
  <cellXfs count="76">
    <xf numFmtId="0" fontId="0" fillId="0" borderId="0" xfId="0">
      <alignment vertical="center"/>
    </xf>
    <xf numFmtId="0" fontId="3" fillId="0" borderId="0" xfId="0" applyFont="1" applyAlignment="1">
      <alignment horizontal="center" vertical="center" wrapText="1"/>
    </xf>
    <xf numFmtId="0" fontId="13" fillId="0" borderId="0" xfId="0" applyFont="1" applyAlignment="1">
      <alignment horizontal="center" wrapText="1"/>
    </xf>
    <xf numFmtId="0" fontId="14" fillId="0" borderId="0" xfId="0" applyFont="1" applyAlignment="1">
      <alignment horizontal="center" vertical="center" wrapText="1"/>
    </xf>
    <xf numFmtId="0" fontId="8"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xf>
    <xf numFmtId="0" fontId="12" fillId="0" borderId="0" xfId="0" applyFont="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vertical="center" wrapText="1"/>
    </xf>
    <xf numFmtId="0" fontId="12" fillId="0" borderId="0" xfId="0" applyFont="1" applyBorder="1" applyAlignment="1">
      <alignment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1" fillId="0" borderId="0" xfId="0" applyFont="1" applyBorder="1" applyAlignment="1">
      <alignment vertical="center"/>
    </xf>
    <xf numFmtId="0" fontId="14" fillId="0" borderId="0" xfId="0" applyFont="1" applyAlignment="1">
      <alignment vertical="center" wrapText="1"/>
    </xf>
    <xf numFmtId="0" fontId="12" fillId="0" borderId="0" xfId="0" applyFont="1" applyBorder="1" applyAlignment="1">
      <alignment vertical="center"/>
    </xf>
    <xf numFmtId="0" fontId="12" fillId="0" borderId="0" xfId="0" applyFont="1">
      <alignment vertical="center"/>
    </xf>
    <xf numFmtId="0" fontId="12" fillId="0" borderId="0" xfId="0" applyFont="1" applyAlignment="1">
      <alignment horizontal="center" vertical="center"/>
    </xf>
    <xf numFmtId="0" fontId="17" fillId="0" borderId="0" xfId="25" applyFont="1">
      <alignment vertical="center"/>
    </xf>
    <xf numFmtId="0" fontId="16" fillId="0" borderId="0" xfId="25">
      <alignment vertical="center"/>
    </xf>
    <xf numFmtId="0" fontId="19" fillId="0" borderId="0" xfId="25" applyFont="1" applyBorder="1" applyAlignment="1">
      <alignment horizontal="center" vertical="center" wrapText="1"/>
    </xf>
    <xf numFmtId="0" fontId="20" fillId="0" borderId="2" xfId="25" applyFont="1" applyBorder="1" applyAlignment="1">
      <alignment horizontal="center" vertical="center"/>
    </xf>
    <xf numFmtId="0" fontId="21" fillId="0" borderId="2" xfId="25" applyFont="1" applyBorder="1" applyAlignment="1">
      <alignment horizontal="right" vertical="center"/>
    </xf>
    <xf numFmtId="0" fontId="19" fillId="0" borderId="1" xfId="25" applyFont="1" applyBorder="1" applyAlignment="1">
      <alignment horizontal="center" vertical="center" wrapText="1"/>
    </xf>
    <xf numFmtId="0" fontId="19" fillId="0" borderId="1" xfId="25" applyFont="1" applyFill="1" applyBorder="1" applyAlignment="1">
      <alignment horizontal="center" vertical="center" wrapText="1"/>
    </xf>
    <xf numFmtId="0" fontId="22" fillId="0" borderId="1" xfId="25" applyFont="1" applyBorder="1" applyAlignment="1">
      <alignment horizontal="center" vertical="center" wrapText="1"/>
    </xf>
    <xf numFmtId="0" fontId="22" fillId="0" borderId="1" xfId="25" applyFont="1" applyBorder="1" applyAlignment="1">
      <alignment horizontal="center" vertical="center"/>
    </xf>
    <xf numFmtId="0" fontId="22" fillId="0" borderId="3" xfId="25" applyFont="1" applyBorder="1" applyAlignment="1">
      <alignment horizontal="center" vertical="center" wrapText="1"/>
    </xf>
    <xf numFmtId="0" fontId="22" fillId="0" borderId="1" xfId="25" applyFont="1" applyFill="1" applyBorder="1" applyAlignment="1">
      <alignment horizontal="center" vertical="center"/>
    </xf>
    <xf numFmtId="0" fontId="22" fillId="0" borderId="3" xfId="25" applyFont="1" applyBorder="1" applyAlignment="1">
      <alignment horizontal="center" vertical="center"/>
    </xf>
    <xf numFmtId="0" fontId="24" fillId="0" borderId="0" xfId="25" applyFont="1">
      <alignment vertical="center"/>
    </xf>
    <xf numFmtId="0" fontId="26" fillId="0" borderId="1" xfId="25" applyFont="1" applyBorder="1" applyAlignment="1">
      <alignment horizontal="center" vertical="center"/>
    </xf>
    <xf numFmtId="0" fontId="26" fillId="0" borderId="0" xfId="25" applyFont="1">
      <alignment vertical="center"/>
    </xf>
    <xf numFmtId="0" fontId="23" fillId="0" borderId="1" xfId="25" applyFont="1" applyBorder="1" applyAlignment="1">
      <alignment horizontal="center" vertical="center"/>
    </xf>
    <xf numFmtId="0" fontId="27" fillId="0" borderId="1" xfId="25" applyFont="1" applyBorder="1" applyAlignment="1">
      <alignment horizontal="center" vertical="center"/>
    </xf>
    <xf numFmtId="0" fontId="19" fillId="0" borderId="1" xfId="25" applyFont="1" applyBorder="1" applyAlignment="1">
      <alignment horizontal="center" vertical="center"/>
    </xf>
    <xf numFmtId="0" fontId="27" fillId="0" borderId="1" xfId="25" applyFont="1" applyFill="1" applyBorder="1" applyAlignment="1">
      <alignment horizontal="center" vertical="center"/>
    </xf>
    <xf numFmtId="0" fontId="23" fillId="0" borderId="1" xfId="25" applyFont="1" applyBorder="1">
      <alignment vertical="center"/>
    </xf>
    <xf numFmtId="0" fontId="22" fillId="20" borderId="1" xfId="25" applyFont="1" applyFill="1" applyBorder="1" applyAlignment="1">
      <alignment horizontal="center" vertical="center"/>
    </xf>
    <xf numFmtId="0" fontId="16" fillId="0" borderId="0" xfId="25" applyAlignment="1">
      <alignment vertical="center" wrapText="1"/>
    </xf>
    <xf numFmtId="0" fontId="28" fillId="0" borderId="0" xfId="25" applyFont="1" applyAlignment="1">
      <alignment vertical="center"/>
    </xf>
    <xf numFmtId="0" fontId="29" fillId="0" borderId="0" xfId="25" applyFont="1">
      <alignment vertical="center"/>
    </xf>
    <xf numFmtId="0" fontId="8" fillId="0" borderId="1" xfId="0" applyFont="1" applyBorder="1" applyAlignment="1">
      <alignment horizontal="center" vertical="center"/>
    </xf>
    <xf numFmtId="0" fontId="15" fillId="0" borderId="0" xfId="0" applyFont="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9" fillId="0" borderId="7" xfId="25" applyFont="1" applyBorder="1" applyAlignment="1">
      <alignment horizontal="center" vertical="center" wrapText="1"/>
    </xf>
    <xf numFmtId="0" fontId="19" fillId="0" borderId="4" xfId="25" applyFont="1" applyBorder="1" applyAlignment="1">
      <alignment horizontal="center" vertical="center" wrapText="1"/>
    </xf>
    <xf numFmtId="0" fontId="19" fillId="0" borderId="5" xfId="25" applyFont="1" applyBorder="1" applyAlignment="1">
      <alignment horizontal="center" vertical="center" wrapText="1"/>
    </xf>
    <xf numFmtId="0" fontId="23" fillId="0" borderId="8" xfId="25" applyFont="1" applyBorder="1" applyAlignment="1">
      <alignment horizontal="center" vertical="center" wrapText="1"/>
    </xf>
    <xf numFmtId="0" fontId="23" fillId="0" borderId="3" xfId="25" applyFont="1" applyBorder="1" applyAlignment="1">
      <alignment horizontal="center" vertical="center" wrapText="1"/>
    </xf>
    <xf numFmtId="0" fontId="19" fillId="0" borderId="1" xfId="25" applyFont="1" applyBorder="1" applyAlignment="1">
      <alignment horizontal="center" vertical="center" wrapText="1"/>
    </xf>
    <xf numFmtId="0" fontId="20" fillId="0" borderId="0" xfId="25" applyFont="1" applyBorder="1" applyAlignment="1">
      <alignment horizontal="center" vertical="center"/>
    </xf>
    <xf numFmtId="0" fontId="19" fillId="0" borderId="1" xfId="25" applyFont="1" applyBorder="1" applyAlignment="1">
      <alignment horizontal="center" vertical="center"/>
    </xf>
    <xf numFmtId="0" fontId="19" fillId="0" borderId="8" xfId="25" applyFont="1" applyBorder="1" applyAlignment="1">
      <alignment horizontal="center" vertical="center" wrapText="1"/>
    </xf>
    <xf numFmtId="0" fontId="19" fillId="0" borderId="3" xfId="25" applyFont="1" applyBorder="1" applyAlignment="1">
      <alignment horizontal="center" vertical="center" wrapText="1"/>
    </xf>
    <xf numFmtId="0" fontId="22" fillId="0" borderId="1" xfId="25" applyFont="1" applyBorder="1" applyAlignment="1">
      <alignment horizontal="center" vertical="center"/>
    </xf>
    <xf numFmtId="0" fontId="23" fillId="0" borderId="8" xfId="25" applyFont="1" applyBorder="1" applyAlignment="1">
      <alignment horizontal="center" vertical="center"/>
    </xf>
    <xf numFmtId="0" fontId="23" fillId="0" borderId="3" xfId="25" applyFont="1" applyBorder="1" applyAlignment="1">
      <alignment horizontal="center" vertical="center"/>
    </xf>
    <xf numFmtId="0" fontId="19" fillId="0" borderId="6" xfId="25" applyFont="1" applyBorder="1" applyAlignment="1">
      <alignment horizontal="left" vertical="center" wrapText="1"/>
    </xf>
    <xf numFmtId="0" fontId="22" fillId="0" borderId="4" xfId="25" applyFont="1" applyBorder="1" applyAlignment="1">
      <alignment horizontal="center" vertical="center" wrapText="1"/>
    </xf>
    <xf numFmtId="0" fontId="22" fillId="0" borderId="5" xfId="25" applyFont="1" applyBorder="1" applyAlignment="1">
      <alignment horizontal="center" vertical="center" wrapText="1"/>
    </xf>
    <xf numFmtId="0" fontId="25" fillId="0" borderId="1" xfId="25" applyFont="1" applyBorder="1" applyAlignment="1">
      <alignment horizontal="center" vertical="center"/>
    </xf>
    <xf numFmtId="0" fontId="26" fillId="0" borderId="1" xfId="25" applyFont="1" applyBorder="1" applyAlignment="1">
      <alignment horizontal="center" vertical="center"/>
    </xf>
    <xf numFmtId="0" fontId="19" fillId="0" borderId="7" xfId="25" applyFont="1" applyBorder="1" applyAlignment="1">
      <alignment horizontal="center" vertical="center"/>
    </xf>
    <xf numFmtId="0" fontId="19" fillId="0" borderId="4" xfId="25" applyFont="1" applyBorder="1" applyAlignment="1">
      <alignment horizontal="center" vertical="center"/>
    </xf>
    <xf numFmtId="0" fontId="19" fillId="0" borderId="5" xfId="25" applyFont="1" applyBorder="1" applyAlignment="1">
      <alignment horizontal="center" vertical="center"/>
    </xf>
    <xf numFmtId="0" fontId="25" fillId="0" borderId="8" xfId="25" applyFont="1" applyBorder="1" applyAlignment="1">
      <alignment horizontal="center" vertical="center"/>
    </xf>
    <xf numFmtId="0" fontId="25" fillId="0" borderId="3" xfId="25" applyFont="1" applyBorder="1" applyAlignment="1">
      <alignment horizontal="center" vertical="center"/>
    </xf>
    <xf numFmtId="0" fontId="22" fillId="0" borderId="4" xfId="25" applyFont="1" applyBorder="1" applyAlignment="1">
      <alignment horizontal="center" vertical="center"/>
    </xf>
    <xf numFmtId="0" fontId="22" fillId="0" borderId="5" xfId="25" applyFont="1" applyBorder="1" applyAlignment="1">
      <alignment horizontal="center" vertical="center"/>
    </xf>
  </cellXfs>
  <cellStyles count="32">
    <cellStyle name="20% - 着色 1" xfId="1"/>
    <cellStyle name="20% - 着色 2" xfId="2"/>
    <cellStyle name="20% - 着色 3" xfId="3"/>
    <cellStyle name="20% - 着色 4" xfId="4"/>
    <cellStyle name="20% - 着色 5" xfId="5"/>
    <cellStyle name="20% - 着色 6" xfId="6"/>
    <cellStyle name="40% - 着色 1" xfId="7"/>
    <cellStyle name="40% - 着色 2" xfId="8"/>
    <cellStyle name="40% - 着色 3" xfId="9"/>
    <cellStyle name="40% - 着色 4" xfId="10"/>
    <cellStyle name="40% - 着色 5" xfId="11"/>
    <cellStyle name="40% - 着色 6" xfId="12"/>
    <cellStyle name="60% - 着色 1" xfId="13"/>
    <cellStyle name="60% - 着色 2" xfId="14"/>
    <cellStyle name="60% - 着色 3" xfId="15"/>
    <cellStyle name="60% - 着色 4" xfId="16"/>
    <cellStyle name="60% - 着色 5" xfId="17"/>
    <cellStyle name="60% - 着色 6" xfId="18"/>
    <cellStyle name="常规" xfId="0" builtinId="0"/>
    <cellStyle name="常规 2" xfId="19"/>
    <cellStyle name="常规 2 2" xfId="20"/>
    <cellStyle name="常规 2 2 2" xfId="21"/>
    <cellStyle name="常规 3" xfId="22"/>
    <cellStyle name="常规 4" xfId="23"/>
    <cellStyle name="常规 4 2" xfId="24"/>
    <cellStyle name="常规 5" xfId="25"/>
    <cellStyle name="着色 1" xfId="26"/>
    <cellStyle name="着色 2" xfId="27"/>
    <cellStyle name="着色 3" xfId="28"/>
    <cellStyle name="着色 4" xfId="29"/>
    <cellStyle name="着色 5" xfId="30"/>
    <cellStyle name="着色 6" xfId="3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O57"/>
  <sheetViews>
    <sheetView tabSelected="1" workbookViewId="0">
      <selection activeCell="C16" sqref="C16"/>
    </sheetView>
  </sheetViews>
  <sheetFormatPr defaultRowHeight="13.5"/>
  <cols>
    <col min="1" max="1" width="13.125" style="7" customWidth="1"/>
    <col min="2" max="2" width="73.25" style="8" customWidth="1"/>
    <col min="3" max="3" width="13.75" style="7" customWidth="1"/>
    <col min="4" max="4" width="12.875" style="7" customWidth="1"/>
    <col min="5" max="5" width="18.25" style="7" customWidth="1"/>
    <col min="6" max="6" width="9.125" style="22" customWidth="1"/>
    <col min="7" max="249" width="9" style="7"/>
    <col min="250" max="16384" width="9" style="21"/>
  </cols>
  <sheetData>
    <row r="1" spans="1:6" ht="20.25">
      <c r="A1" s="5" t="s">
        <v>3</v>
      </c>
      <c r="B1" s="6"/>
      <c r="C1" s="5"/>
      <c r="D1" s="5"/>
    </row>
    <row r="2" spans="1:6" s="8" customFormat="1" ht="51" customHeight="1">
      <c r="A2" s="48" t="s">
        <v>140</v>
      </c>
      <c r="B2" s="48"/>
      <c r="C2" s="48"/>
      <c r="D2" s="48"/>
      <c r="E2" s="48"/>
      <c r="F2" s="48"/>
    </row>
    <row r="3" spans="1:6" s="8" customFormat="1" ht="18" customHeight="1">
      <c r="A3" s="1"/>
      <c r="B3" s="1"/>
      <c r="C3" s="1"/>
      <c r="D3" s="1"/>
      <c r="E3" s="1"/>
      <c r="F3" s="2" t="s">
        <v>128</v>
      </c>
    </row>
    <row r="4" spans="1:6" s="11" customFormat="1" ht="16.5" customHeight="1">
      <c r="A4" s="50" t="s">
        <v>4</v>
      </c>
      <c r="B4" s="50" t="s">
        <v>5</v>
      </c>
      <c r="C4" s="49" t="s">
        <v>6</v>
      </c>
      <c r="D4" s="49"/>
      <c r="E4" s="9" t="s">
        <v>133</v>
      </c>
      <c r="F4" s="9" t="s">
        <v>0</v>
      </c>
    </row>
    <row r="5" spans="1:6" s="11" customFormat="1" ht="17.25" customHeight="1">
      <c r="A5" s="50"/>
      <c r="B5" s="50"/>
      <c r="C5" s="10" t="s">
        <v>129</v>
      </c>
      <c r="D5" s="10" t="s">
        <v>130</v>
      </c>
      <c r="E5" s="9"/>
      <c r="F5" s="9"/>
    </row>
    <row r="6" spans="1:6" s="15" customFormat="1" ht="30" customHeight="1">
      <c r="A6" s="12" t="s">
        <v>131</v>
      </c>
      <c r="B6" s="14"/>
      <c r="C6" s="13"/>
      <c r="D6" s="13"/>
      <c r="E6" s="12">
        <f>+E7+E14+E21+E27</f>
        <v>644.91249999999991</v>
      </c>
      <c r="F6" s="17"/>
    </row>
    <row r="7" spans="1:6" s="15" customFormat="1" ht="30" customHeight="1">
      <c r="A7" s="47" t="s">
        <v>1</v>
      </c>
      <c r="B7" s="14" t="s">
        <v>138</v>
      </c>
      <c r="C7" s="13"/>
      <c r="D7" s="13"/>
      <c r="E7" s="12">
        <f>SUM(E8:E13)</f>
        <v>240.21249999999998</v>
      </c>
      <c r="F7" s="17"/>
    </row>
    <row r="8" spans="1:6" s="3" customFormat="1" ht="30" customHeight="1">
      <c r="A8" s="47"/>
      <c r="B8" s="14" t="s">
        <v>9</v>
      </c>
      <c r="C8" s="14">
        <v>2050202</v>
      </c>
      <c r="D8" s="14" t="s">
        <v>132</v>
      </c>
      <c r="E8" s="12">
        <f>46.05+40.35</f>
        <v>86.4</v>
      </c>
      <c r="F8" s="16"/>
    </row>
    <row r="9" spans="1:6" s="3" customFormat="1" ht="30" customHeight="1">
      <c r="A9" s="47"/>
      <c r="B9" s="14" t="s">
        <v>9</v>
      </c>
      <c r="C9" s="14">
        <v>2050203</v>
      </c>
      <c r="D9" s="14" t="s">
        <v>134</v>
      </c>
      <c r="E9" s="12">
        <f>33.15+28.65</f>
        <v>61.8</v>
      </c>
      <c r="F9" s="16"/>
    </row>
    <row r="10" spans="1:6" s="3" customFormat="1" ht="30" customHeight="1">
      <c r="A10" s="47"/>
      <c r="B10" s="14" t="s">
        <v>9</v>
      </c>
      <c r="C10" s="14">
        <v>2050204</v>
      </c>
      <c r="D10" s="14" t="s">
        <v>135</v>
      </c>
      <c r="E10" s="12">
        <f>13.35+12.75+11.51+11.2025</f>
        <v>48.8125</v>
      </c>
      <c r="F10" s="16"/>
    </row>
    <row r="11" spans="1:6" s="3" customFormat="1" ht="30" customHeight="1">
      <c r="A11" s="47"/>
      <c r="B11" s="14" t="s">
        <v>9</v>
      </c>
      <c r="C11" s="14">
        <v>2050302</v>
      </c>
      <c r="D11" s="14" t="s">
        <v>139</v>
      </c>
      <c r="E11" s="12">
        <f>17.4+18.6</f>
        <v>36</v>
      </c>
      <c r="F11" s="16"/>
    </row>
    <row r="12" spans="1:6" s="3" customFormat="1" ht="30" customHeight="1">
      <c r="A12" s="47"/>
      <c r="B12" s="14" t="s">
        <v>9</v>
      </c>
      <c r="C12" s="14">
        <v>2050305</v>
      </c>
      <c r="D12" s="14" t="s">
        <v>137</v>
      </c>
      <c r="E12" s="12">
        <v>4.2</v>
      </c>
      <c r="F12" s="16"/>
    </row>
    <row r="13" spans="1:6" s="3" customFormat="1" ht="30" customHeight="1">
      <c r="A13" s="47"/>
      <c r="B13" s="14" t="s">
        <v>9</v>
      </c>
      <c r="C13" s="14">
        <v>2050501</v>
      </c>
      <c r="D13" s="14" t="s">
        <v>136</v>
      </c>
      <c r="E13" s="12">
        <f>0.35+0.25+1.05+0.75+0.35+0.25</f>
        <v>3</v>
      </c>
      <c r="F13" s="16"/>
    </row>
    <row r="14" spans="1:6" s="3" customFormat="1" ht="30" customHeight="1">
      <c r="A14" s="47" t="s">
        <v>8</v>
      </c>
      <c r="B14" s="14" t="s">
        <v>138</v>
      </c>
      <c r="C14" s="14"/>
      <c r="D14" s="14"/>
      <c r="E14" s="12">
        <f>SUM(E15:E20)</f>
        <v>154.0025</v>
      </c>
      <c r="F14" s="16"/>
    </row>
    <row r="15" spans="1:6" s="3" customFormat="1" ht="30" customHeight="1">
      <c r="A15" s="47"/>
      <c r="B15" s="14" t="s">
        <v>9</v>
      </c>
      <c r="C15" s="14">
        <v>2050202</v>
      </c>
      <c r="D15" s="14" t="s">
        <v>132</v>
      </c>
      <c r="E15" s="12">
        <f>27.6+25.5</f>
        <v>53.1</v>
      </c>
      <c r="F15" s="16"/>
    </row>
    <row r="16" spans="1:6" s="3" customFormat="1" ht="30" customHeight="1">
      <c r="A16" s="47"/>
      <c r="B16" s="14" t="s">
        <v>9</v>
      </c>
      <c r="C16" s="14">
        <v>2050203</v>
      </c>
      <c r="D16" s="14" t="s">
        <v>134</v>
      </c>
      <c r="E16" s="12">
        <f>19.2+21.45</f>
        <v>40.65</v>
      </c>
      <c r="F16" s="16"/>
    </row>
    <row r="17" spans="1:6" s="3" customFormat="1" ht="30" customHeight="1">
      <c r="A17" s="47"/>
      <c r="B17" s="14" t="s">
        <v>9</v>
      </c>
      <c r="C17" s="14">
        <v>2050204</v>
      </c>
      <c r="D17" s="14" t="s">
        <v>135</v>
      </c>
      <c r="E17" s="12">
        <f>9.6+9.45+8.1925+8.26</f>
        <v>35.502499999999998</v>
      </c>
      <c r="F17" s="16"/>
    </row>
    <row r="18" spans="1:6" s="3" customFormat="1" ht="30" customHeight="1">
      <c r="A18" s="47"/>
      <c r="B18" s="14" t="s">
        <v>9</v>
      </c>
      <c r="C18" s="14">
        <v>2050302</v>
      </c>
      <c r="D18" s="14" t="s">
        <v>139</v>
      </c>
      <c r="E18" s="12">
        <f>10.8+10.95</f>
        <v>21.75</v>
      </c>
      <c r="F18" s="16"/>
    </row>
    <row r="19" spans="1:6" s="3" customFormat="1" ht="30" customHeight="1">
      <c r="A19" s="47"/>
      <c r="B19" s="14" t="s">
        <v>9</v>
      </c>
      <c r="C19" s="14">
        <v>2050305</v>
      </c>
      <c r="D19" s="14" t="s">
        <v>137</v>
      </c>
      <c r="E19" s="12">
        <f>0.7+0.5+1.05+0.75-0.35-0.25</f>
        <v>2.4</v>
      </c>
      <c r="F19" s="16"/>
    </row>
    <row r="20" spans="1:6" s="3" customFormat="1" ht="30" customHeight="1">
      <c r="A20" s="47"/>
      <c r="B20" s="14" t="s">
        <v>9</v>
      </c>
      <c r="C20" s="14">
        <v>2050501</v>
      </c>
      <c r="D20" s="14" t="s">
        <v>136</v>
      </c>
      <c r="E20" s="12">
        <f>0.35+0.25</f>
        <v>0.6</v>
      </c>
      <c r="F20" s="16"/>
    </row>
    <row r="21" spans="1:6" s="3" customFormat="1" ht="30" customHeight="1">
      <c r="A21" s="47" t="s">
        <v>7</v>
      </c>
      <c r="B21" s="14" t="s">
        <v>138</v>
      </c>
      <c r="C21" s="14"/>
      <c r="D21" s="14"/>
      <c r="E21" s="12">
        <f>SUM(E22:E26)</f>
        <v>90.399999999999991</v>
      </c>
      <c r="F21" s="16"/>
    </row>
    <row r="22" spans="1:6" s="3" customFormat="1" ht="30" customHeight="1">
      <c r="A22" s="47"/>
      <c r="B22" s="14" t="s">
        <v>9</v>
      </c>
      <c r="C22" s="14">
        <v>2050202</v>
      </c>
      <c r="D22" s="14" t="s">
        <v>132</v>
      </c>
      <c r="E22" s="12">
        <f>13.95+12.15</f>
        <v>26.1</v>
      </c>
      <c r="F22" s="16"/>
    </row>
    <row r="23" spans="1:6" s="3" customFormat="1" ht="30" customHeight="1">
      <c r="A23" s="47"/>
      <c r="B23" s="14" t="s">
        <v>9</v>
      </c>
      <c r="C23" s="14">
        <v>2050203</v>
      </c>
      <c r="D23" s="14" t="s">
        <v>134</v>
      </c>
      <c r="E23" s="12">
        <f>15.6+13.2</f>
        <v>28.799999999999997</v>
      </c>
      <c r="F23" s="16"/>
    </row>
    <row r="24" spans="1:6" s="3" customFormat="1" ht="30" customHeight="1">
      <c r="A24" s="47"/>
      <c r="B24" s="14" t="s">
        <v>9</v>
      </c>
      <c r="C24" s="14">
        <v>2050204</v>
      </c>
      <c r="D24" s="14" t="s">
        <v>135</v>
      </c>
      <c r="E24" s="12">
        <f>3.9+4.5+3.25+3.75</f>
        <v>15.4</v>
      </c>
      <c r="F24" s="16"/>
    </row>
    <row r="25" spans="1:6" s="3" customFormat="1" ht="30" customHeight="1">
      <c r="A25" s="47"/>
      <c r="B25" s="14" t="s">
        <v>9</v>
      </c>
      <c r="C25" s="14">
        <v>2050302</v>
      </c>
      <c r="D25" s="14" t="s">
        <v>139</v>
      </c>
      <c r="E25" s="12">
        <f>9.45+10.05</f>
        <v>19.5</v>
      </c>
      <c r="F25" s="16"/>
    </row>
    <row r="26" spans="1:6" s="3" customFormat="1" ht="30" customHeight="1">
      <c r="A26" s="47"/>
      <c r="B26" s="14" t="s">
        <v>9</v>
      </c>
      <c r="C26" s="14">
        <v>2050305</v>
      </c>
      <c r="D26" s="14" t="s">
        <v>137</v>
      </c>
      <c r="E26" s="12">
        <f>0.35+0.25</f>
        <v>0.6</v>
      </c>
      <c r="F26" s="16"/>
    </row>
    <row r="27" spans="1:6" s="3" customFormat="1" ht="30" customHeight="1">
      <c r="A27" s="47" t="s">
        <v>2</v>
      </c>
      <c r="B27" s="14" t="s">
        <v>138</v>
      </c>
      <c r="C27" s="14"/>
      <c r="D27" s="14"/>
      <c r="E27" s="12">
        <f>SUM(E28:E32)</f>
        <v>160.29749999999999</v>
      </c>
      <c r="F27" s="16"/>
    </row>
    <row r="28" spans="1:6" s="4" customFormat="1" ht="30" customHeight="1">
      <c r="A28" s="47"/>
      <c r="B28" s="14" t="s">
        <v>9</v>
      </c>
      <c r="C28" s="14">
        <v>2050202</v>
      </c>
      <c r="D28" s="14" t="s">
        <v>132</v>
      </c>
      <c r="E28" s="12">
        <f>30.45+32.85</f>
        <v>63.3</v>
      </c>
      <c r="F28" s="16"/>
    </row>
    <row r="29" spans="1:6" s="3" customFormat="1" ht="30" customHeight="1">
      <c r="A29" s="47"/>
      <c r="B29" s="14" t="s">
        <v>9</v>
      </c>
      <c r="C29" s="14">
        <v>2050203</v>
      </c>
      <c r="D29" s="14" t="s">
        <v>134</v>
      </c>
      <c r="E29" s="12">
        <f>19.35+22.95</f>
        <v>42.3</v>
      </c>
      <c r="F29" s="16"/>
    </row>
    <row r="30" spans="1:6" s="3" customFormat="1" ht="30" customHeight="1">
      <c r="A30" s="47"/>
      <c r="B30" s="14" t="s">
        <v>9</v>
      </c>
      <c r="C30" s="14">
        <v>2050204</v>
      </c>
      <c r="D30" s="14" t="s">
        <v>135</v>
      </c>
      <c r="E30" s="12">
        <f>7.5+9+7.02+8.0775</f>
        <v>31.5975</v>
      </c>
      <c r="F30" s="16"/>
    </row>
    <row r="31" spans="1:6" s="3" customFormat="1" ht="30" customHeight="1">
      <c r="A31" s="47"/>
      <c r="B31" s="14" t="s">
        <v>9</v>
      </c>
      <c r="C31" s="14">
        <v>2050302</v>
      </c>
      <c r="D31" s="14" t="s">
        <v>139</v>
      </c>
      <c r="E31" s="12">
        <f>8.55+10.35</f>
        <v>18.899999999999999</v>
      </c>
      <c r="F31" s="16"/>
    </row>
    <row r="32" spans="1:6" s="3" customFormat="1" ht="30" customHeight="1">
      <c r="A32" s="47"/>
      <c r="B32" s="14" t="s">
        <v>9</v>
      </c>
      <c r="C32" s="14">
        <v>2050305</v>
      </c>
      <c r="D32" s="14" t="s">
        <v>137</v>
      </c>
      <c r="E32" s="12">
        <f>1.05+0.75+1.4+1</f>
        <v>4.2</v>
      </c>
      <c r="F32" s="16"/>
    </row>
    <row r="33" spans="1:6" s="18" customFormat="1" ht="18" customHeight="1">
      <c r="A33" s="7"/>
      <c r="B33" s="8"/>
      <c r="C33" s="7"/>
      <c r="D33" s="7"/>
      <c r="E33" s="7"/>
      <c r="F33" s="22"/>
    </row>
    <row r="34" spans="1:6" s="18" customFormat="1" ht="18" customHeight="1">
      <c r="A34" s="7"/>
      <c r="B34" s="8"/>
      <c r="C34" s="7"/>
      <c r="D34" s="7"/>
      <c r="E34" s="7"/>
      <c r="F34" s="22"/>
    </row>
    <row r="35" spans="1:6" s="18" customFormat="1" ht="18" customHeight="1">
      <c r="A35" s="7"/>
      <c r="B35" s="8"/>
      <c r="C35" s="7"/>
      <c r="D35" s="7"/>
      <c r="E35" s="7"/>
      <c r="F35" s="22"/>
    </row>
    <row r="36" spans="1:6" s="18" customFormat="1" ht="18" customHeight="1">
      <c r="A36" s="7"/>
      <c r="B36" s="8"/>
      <c r="C36" s="7"/>
      <c r="D36" s="7"/>
      <c r="E36" s="7"/>
      <c r="F36" s="22"/>
    </row>
    <row r="37" spans="1:6" s="19" customFormat="1" ht="18" customHeight="1">
      <c r="A37" s="7"/>
      <c r="B37" s="8"/>
      <c r="C37" s="7"/>
      <c r="D37" s="7"/>
      <c r="E37" s="7"/>
      <c r="F37" s="22"/>
    </row>
    <row r="38" spans="1:6" s="20" customFormat="1" ht="18" customHeight="1">
      <c r="A38" s="7"/>
      <c r="B38" s="8"/>
      <c r="C38" s="7"/>
      <c r="D38" s="7"/>
      <c r="E38" s="7"/>
      <c r="F38" s="22"/>
    </row>
    <row r="39" spans="1:6" s="18" customFormat="1" ht="18" customHeight="1">
      <c r="A39" s="7"/>
      <c r="B39" s="8"/>
      <c r="C39" s="7"/>
      <c r="D39" s="7"/>
      <c r="E39" s="7"/>
      <c r="F39" s="22"/>
    </row>
    <row r="40" spans="1:6" s="18" customFormat="1" ht="18" customHeight="1">
      <c r="A40" s="7"/>
      <c r="B40" s="8"/>
      <c r="C40" s="7"/>
      <c r="D40" s="7"/>
      <c r="E40" s="7"/>
      <c r="F40" s="22"/>
    </row>
    <row r="41" spans="1:6" s="18" customFormat="1" ht="18" customHeight="1">
      <c r="A41" s="7"/>
      <c r="B41" s="8"/>
      <c r="C41" s="7"/>
      <c r="D41" s="7"/>
      <c r="E41" s="7"/>
      <c r="F41" s="22"/>
    </row>
    <row r="42" spans="1:6" s="18" customFormat="1" ht="25.5" customHeight="1">
      <c r="A42" s="7"/>
      <c r="B42" s="8"/>
      <c r="C42" s="7"/>
      <c r="D42" s="7"/>
      <c r="E42" s="7"/>
      <c r="F42" s="22"/>
    </row>
    <row r="43" spans="1:6" s="18" customFormat="1" ht="18" customHeight="1">
      <c r="A43" s="7"/>
      <c r="B43" s="8"/>
      <c r="C43" s="7"/>
      <c r="D43" s="7"/>
      <c r="E43" s="7"/>
      <c r="F43" s="22"/>
    </row>
    <row r="44" spans="1:6" s="18" customFormat="1" ht="18" customHeight="1">
      <c r="A44" s="7"/>
      <c r="B44" s="8"/>
      <c r="C44" s="7"/>
      <c r="D44" s="7"/>
      <c r="E44" s="7"/>
      <c r="F44" s="22"/>
    </row>
    <row r="45" spans="1:6" s="19" customFormat="1" ht="18" customHeight="1">
      <c r="A45" s="7"/>
      <c r="B45" s="8"/>
      <c r="C45" s="7"/>
      <c r="D45" s="7"/>
      <c r="E45" s="7"/>
      <c r="F45" s="22"/>
    </row>
    <row r="46" spans="1:6" s="18" customFormat="1" ht="21.95" customHeight="1">
      <c r="A46" s="7"/>
      <c r="B46" s="8"/>
      <c r="C46" s="7"/>
      <c r="D46" s="7"/>
      <c r="E46" s="7"/>
      <c r="F46" s="22"/>
    </row>
    <row r="47" spans="1:6" s="18" customFormat="1" ht="20.100000000000001" customHeight="1">
      <c r="A47" s="7"/>
      <c r="B47" s="8"/>
      <c r="C47" s="7"/>
      <c r="D47" s="7"/>
      <c r="E47" s="7"/>
      <c r="F47" s="22"/>
    </row>
    <row r="48" spans="1:6" s="18" customFormat="1" ht="20.100000000000001" customHeight="1">
      <c r="A48" s="7"/>
      <c r="B48" s="8"/>
      <c r="C48" s="7"/>
      <c r="D48" s="7"/>
      <c r="E48" s="7"/>
      <c r="F48" s="22"/>
    </row>
    <row r="49" spans="1:6" s="18" customFormat="1">
      <c r="A49" s="7"/>
      <c r="B49" s="8"/>
      <c r="C49" s="7"/>
      <c r="D49" s="7"/>
      <c r="E49" s="7"/>
      <c r="F49" s="22"/>
    </row>
    <row r="50" spans="1:6" s="18" customFormat="1">
      <c r="A50" s="7"/>
      <c r="B50" s="8"/>
      <c r="C50" s="7"/>
      <c r="D50" s="7"/>
      <c r="E50" s="7"/>
      <c r="F50" s="22"/>
    </row>
    <row r="51" spans="1:6" s="18" customFormat="1">
      <c r="A51" s="7"/>
      <c r="B51" s="8"/>
      <c r="C51" s="7"/>
      <c r="D51" s="7"/>
      <c r="E51" s="7"/>
      <c r="F51" s="22"/>
    </row>
    <row r="52" spans="1:6" s="8" customFormat="1">
      <c r="A52" s="7"/>
      <c r="C52" s="7"/>
      <c r="D52" s="7"/>
      <c r="E52" s="7"/>
      <c r="F52" s="22"/>
    </row>
    <row r="53" spans="1:6" s="8" customFormat="1">
      <c r="A53" s="7"/>
      <c r="C53" s="7"/>
      <c r="D53" s="7"/>
      <c r="E53" s="7"/>
      <c r="F53" s="22"/>
    </row>
    <row r="54" spans="1:6" s="8" customFormat="1">
      <c r="A54" s="7"/>
      <c r="C54" s="7"/>
      <c r="D54" s="7"/>
      <c r="E54" s="7"/>
      <c r="F54" s="22"/>
    </row>
    <row r="55" spans="1:6" s="8" customFormat="1">
      <c r="A55" s="7"/>
      <c r="C55" s="7"/>
      <c r="D55" s="7"/>
      <c r="E55" s="7"/>
      <c r="F55" s="22"/>
    </row>
    <row r="56" spans="1:6" s="8" customFormat="1">
      <c r="A56" s="7"/>
      <c r="C56" s="7"/>
      <c r="D56" s="7"/>
      <c r="E56" s="7"/>
      <c r="F56" s="22"/>
    </row>
    <row r="57" spans="1:6" s="8" customFormat="1">
      <c r="A57" s="7"/>
      <c r="C57" s="7"/>
      <c r="D57" s="7"/>
      <c r="E57" s="7"/>
      <c r="F57" s="22"/>
    </row>
  </sheetData>
  <autoFilter ref="A4:IO6"/>
  <mergeCells count="8">
    <mergeCell ref="A14:A20"/>
    <mergeCell ref="A21:A26"/>
    <mergeCell ref="A27:A32"/>
    <mergeCell ref="A2:F2"/>
    <mergeCell ref="C4:D4"/>
    <mergeCell ref="A4:A5"/>
    <mergeCell ref="B4:B5"/>
    <mergeCell ref="A7:A13"/>
  </mergeCells>
  <phoneticPr fontId="7" type="noConversion"/>
  <printOptions horizontalCentered="1"/>
  <pageMargins left="0.19685039370078741" right="0.19685039370078741" top="0.39370078740157483" bottom="0.51181102362204722" header="0.11811023622047245" footer="7.874015748031496E-2"/>
  <pageSetup paperSize="9" scale="65"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Y35"/>
  <sheetViews>
    <sheetView workbookViewId="0">
      <selection activeCell="AA19" sqref="AA19"/>
    </sheetView>
  </sheetViews>
  <sheetFormatPr defaultRowHeight="14.25"/>
  <cols>
    <col min="1" max="1" width="3.625" style="44" customWidth="1"/>
    <col min="2" max="2" width="13.625" style="24" customWidth="1"/>
    <col min="3" max="3" width="5.625" style="23" customWidth="1"/>
    <col min="4" max="8" width="5.625" style="24" customWidth="1"/>
    <col min="9" max="9" width="5.625" style="23" customWidth="1"/>
    <col min="10" max="14" width="5.625" style="24" customWidth="1"/>
    <col min="15" max="15" width="5.625" style="23" customWidth="1"/>
    <col min="16" max="17" width="8.625" style="23" customWidth="1"/>
    <col min="18" max="22" width="8.625" style="24" customWidth="1"/>
    <col min="23" max="23" width="8.625" style="23" customWidth="1"/>
    <col min="24" max="25" width="8.625" style="24" customWidth="1"/>
    <col min="26" max="16384" width="9" style="24"/>
  </cols>
  <sheetData>
    <row r="1" spans="1:25" ht="18" customHeight="1">
      <c r="A1" s="23" t="s">
        <v>10</v>
      </c>
      <c r="R1" s="25"/>
      <c r="S1" s="25"/>
    </row>
    <row r="2" spans="1:25" ht="24.75" customHeight="1">
      <c r="A2" s="57" t="s">
        <v>11</v>
      </c>
      <c r="B2" s="57"/>
      <c r="C2" s="57"/>
      <c r="D2" s="57"/>
      <c r="E2" s="57"/>
      <c r="F2" s="57"/>
      <c r="G2" s="57"/>
      <c r="H2" s="57"/>
      <c r="I2" s="57"/>
      <c r="J2" s="57"/>
      <c r="K2" s="57"/>
      <c r="L2" s="57"/>
      <c r="M2" s="57"/>
      <c r="N2" s="57"/>
      <c r="O2" s="57"/>
      <c r="P2" s="57"/>
      <c r="Q2" s="57"/>
      <c r="R2" s="57"/>
      <c r="S2" s="57"/>
      <c r="T2" s="57"/>
      <c r="U2" s="57"/>
      <c r="V2" s="57"/>
      <c r="W2" s="57"/>
      <c r="X2" s="57"/>
      <c r="Y2" s="57"/>
    </row>
    <row r="3" spans="1:25" ht="21" customHeight="1">
      <c r="A3" s="26"/>
      <c r="B3" s="26"/>
      <c r="C3" s="26"/>
      <c r="D3" s="26"/>
      <c r="E3" s="26"/>
      <c r="F3" s="26"/>
      <c r="G3" s="26"/>
      <c r="H3" s="26"/>
      <c r="I3" s="26"/>
      <c r="J3" s="26"/>
      <c r="K3" s="26"/>
      <c r="L3" s="26"/>
      <c r="M3" s="26"/>
      <c r="N3" s="26"/>
      <c r="O3" s="26"/>
      <c r="P3" s="26"/>
      <c r="Q3" s="26"/>
      <c r="R3" s="26"/>
      <c r="S3" s="26"/>
      <c r="T3" s="26"/>
      <c r="U3" s="26"/>
      <c r="V3" s="26"/>
      <c r="W3" s="26"/>
      <c r="X3" s="26"/>
      <c r="Y3" s="27" t="s">
        <v>12</v>
      </c>
    </row>
    <row r="4" spans="1:25" ht="20.100000000000001" customHeight="1">
      <c r="A4" s="56" t="s">
        <v>13</v>
      </c>
      <c r="B4" s="58" t="s">
        <v>14</v>
      </c>
      <c r="C4" s="58" t="s">
        <v>15</v>
      </c>
      <c r="D4" s="58"/>
      <c r="E4" s="58"/>
      <c r="F4" s="58"/>
      <c r="G4" s="58"/>
      <c r="H4" s="58"/>
      <c r="I4" s="58" t="s">
        <v>16</v>
      </c>
      <c r="J4" s="58"/>
      <c r="K4" s="58"/>
      <c r="L4" s="58"/>
      <c r="M4" s="58"/>
      <c r="N4" s="58"/>
      <c r="O4" s="59" t="s">
        <v>17</v>
      </c>
      <c r="P4" s="58" t="s">
        <v>18</v>
      </c>
      <c r="Q4" s="61"/>
      <c r="R4" s="61"/>
      <c r="S4" s="61"/>
      <c r="T4" s="61"/>
      <c r="U4" s="61"/>
      <c r="V4" s="61"/>
      <c r="W4" s="61"/>
      <c r="X4" s="61"/>
      <c r="Y4" s="61"/>
    </row>
    <row r="5" spans="1:25" ht="20.100000000000001" customHeight="1">
      <c r="A5" s="56"/>
      <c r="B5" s="58"/>
      <c r="C5" s="62" t="s">
        <v>19</v>
      </c>
      <c r="D5" s="51" t="s">
        <v>20</v>
      </c>
      <c r="E5" s="52"/>
      <c r="F5" s="52"/>
      <c r="G5" s="52"/>
      <c r="H5" s="53"/>
      <c r="I5" s="54" t="s">
        <v>21</v>
      </c>
      <c r="J5" s="51" t="s">
        <v>22</v>
      </c>
      <c r="K5" s="52"/>
      <c r="L5" s="52"/>
      <c r="M5" s="52"/>
      <c r="N5" s="52"/>
      <c r="O5" s="60"/>
      <c r="P5" s="62" t="s">
        <v>23</v>
      </c>
      <c r="Q5" s="62" t="s">
        <v>24</v>
      </c>
      <c r="R5" s="51" t="s">
        <v>25</v>
      </c>
      <c r="S5" s="52"/>
      <c r="T5" s="65"/>
      <c r="U5" s="65"/>
      <c r="V5" s="66"/>
      <c r="W5" s="54" t="s">
        <v>26</v>
      </c>
      <c r="X5" s="51" t="s">
        <v>25</v>
      </c>
      <c r="Y5" s="66"/>
    </row>
    <row r="6" spans="1:25" ht="51.75" customHeight="1">
      <c r="A6" s="56"/>
      <c r="B6" s="58"/>
      <c r="C6" s="63"/>
      <c r="D6" s="28" t="s">
        <v>27</v>
      </c>
      <c r="E6" s="28" t="s">
        <v>28</v>
      </c>
      <c r="F6" s="28" t="s">
        <v>29</v>
      </c>
      <c r="G6" s="28" t="s">
        <v>30</v>
      </c>
      <c r="H6" s="29" t="s">
        <v>31</v>
      </c>
      <c r="I6" s="55"/>
      <c r="J6" s="28" t="s">
        <v>27</v>
      </c>
      <c r="K6" s="28" t="s">
        <v>28</v>
      </c>
      <c r="L6" s="28" t="s">
        <v>29</v>
      </c>
      <c r="M6" s="28" t="s">
        <v>30</v>
      </c>
      <c r="N6" s="29" t="s">
        <v>31</v>
      </c>
      <c r="O6" s="29" t="s">
        <v>29</v>
      </c>
      <c r="P6" s="63"/>
      <c r="Q6" s="63"/>
      <c r="R6" s="28" t="s">
        <v>27</v>
      </c>
      <c r="S6" s="28" t="s">
        <v>28</v>
      </c>
      <c r="T6" s="28" t="s">
        <v>29</v>
      </c>
      <c r="U6" s="28" t="s">
        <v>30</v>
      </c>
      <c r="V6" s="28" t="s">
        <v>31</v>
      </c>
      <c r="W6" s="55"/>
      <c r="X6" s="28" t="s">
        <v>29</v>
      </c>
      <c r="Y6" s="28" t="s">
        <v>31</v>
      </c>
    </row>
    <row r="7" spans="1:25" s="35" customFormat="1" ht="54" customHeight="1">
      <c r="A7" s="30" t="s">
        <v>32</v>
      </c>
      <c r="B7" s="31" t="s">
        <v>33</v>
      </c>
      <c r="C7" s="32" t="s">
        <v>34</v>
      </c>
      <c r="D7" s="31" t="s">
        <v>35</v>
      </c>
      <c r="E7" s="31" t="s">
        <v>36</v>
      </c>
      <c r="F7" s="31" t="s">
        <v>37</v>
      </c>
      <c r="G7" s="31" t="s">
        <v>38</v>
      </c>
      <c r="H7" s="33" t="s">
        <v>39</v>
      </c>
      <c r="I7" s="32" t="s">
        <v>40</v>
      </c>
      <c r="J7" s="31" t="s">
        <v>41</v>
      </c>
      <c r="K7" s="31" t="s">
        <v>42</v>
      </c>
      <c r="L7" s="31" t="s">
        <v>43</v>
      </c>
      <c r="M7" s="31" t="s">
        <v>44</v>
      </c>
      <c r="N7" s="33" t="s">
        <v>45</v>
      </c>
      <c r="O7" s="33" t="s">
        <v>46</v>
      </c>
      <c r="P7" s="34" t="s">
        <v>47</v>
      </c>
      <c r="Q7" s="32" t="s">
        <v>48</v>
      </c>
      <c r="R7" s="32" t="s">
        <v>49</v>
      </c>
      <c r="S7" s="32" t="s">
        <v>50</v>
      </c>
      <c r="T7" s="32" t="s">
        <v>51</v>
      </c>
      <c r="U7" s="32" t="s">
        <v>52</v>
      </c>
      <c r="V7" s="32" t="s">
        <v>53</v>
      </c>
      <c r="W7" s="34" t="s">
        <v>54</v>
      </c>
      <c r="X7" s="32" t="s">
        <v>55</v>
      </c>
      <c r="Y7" s="32" t="s">
        <v>56</v>
      </c>
    </row>
    <row r="8" spans="1:25" s="37" customFormat="1" ht="17.100000000000001" customHeight="1">
      <c r="A8" s="67" t="s">
        <v>23</v>
      </c>
      <c r="B8" s="68"/>
      <c r="C8" s="36">
        <f t="shared" ref="C8:Y8" si="0">SUM(C9+C18+C25+C32)</f>
        <v>1617</v>
      </c>
      <c r="D8" s="36">
        <f t="shared" si="0"/>
        <v>683</v>
      </c>
      <c r="E8" s="36">
        <f t="shared" si="0"/>
        <v>492</v>
      </c>
      <c r="F8" s="36">
        <f t="shared" si="0"/>
        <v>178</v>
      </c>
      <c r="G8" s="36">
        <f t="shared" si="0"/>
        <v>258</v>
      </c>
      <c r="H8" s="36">
        <f t="shared" si="0"/>
        <v>6</v>
      </c>
      <c r="I8" s="36">
        <f t="shared" si="0"/>
        <v>299</v>
      </c>
      <c r="J8" s="36">
        <f t="shared" si="0"/>
        <v>104</v>
      </c>
      <c r="K8" s="36">
        <f t="shared" si="0"/>
        <v>90</v>
      </c>
      <c r="L8" s="36">
        <f t="shared" si="0"/>
        <v>51</v>
      </c>
      <c r="M8" s="36">
        <f t="shared" si="0"/>
        <v>50</v>
      </c>
      <c r="N8" s="36">
        <f t="shared" si="0"/>
        <v>4</v>
      </c>
      <c r="O8" s="36">
        <f t="shared" si="0"/>
        <v>7</v>
      </c>
      <c r="P8" s="36">
        <f t="shared" si="0"/>
        <v>321.8725</v>
      </c>
      <c r="Q8" s="36">
        <f t="shared" si="0"/>
        <v>289.39999999999998</v>
      </c>
      <c r="R8" s="36">
        <f t="shared" si="0"/>
        <v>118.05</v>
      </c>
      <c r="S8" s="36">
        <f t="shared" si="0"/>
        <v>87.299999999999983</v>
      </c>
      <c r="T8" s="36">
        <f t="shared" si="0"/>
        <v>34.349999999999994</v>
      </c>
      <c r="U8" s="36">
        <f t="shared" si="0"/>
        <v>46.2</v>
      </c>
      <c r="V8" s="36">
        <f t="shared" si="0"/>
        <v>3.5</v>
      </c>
      <c r="W8" s="36">
        <f t="shared" si="0"/>
        <v>32.472499999999997</v>
      </c>
      <c r="X8" s="36">
        <f t="shared" si="0"/>
        <v>29.972499999999997</v>
      </c>
      <c r="Y8" s="36">
        <f t="shared" si="0"/>
        <v>2.5</v>
      </c>
    </row>
    <row r="9" spans="1:25" s="23" customFormat="1" ht="17.100000000000001" customHeight="1">
      <c r="A9" s="56" t="s">
        <v>57</v>
      </c>
      <c r="B9" s="38" t="s">
        <v>58</v>
      </c>
      <c r="C9" s="39">
        <f t="shared" ref="C9:Y9" si="1">SUM(C10:C17)</f>
        <v>682</v>
      </c>
      <c r="D9" s="39">
        <f t="shared" si="1"/>
        <v>286</v>
      </c>
      <c r="E9" s="39">
        <f t="shared" si="1"/>
        <v>201</v>
      </c>
      <c r="F9" s="39">
        <f t="shared" si="1"/>
        <v>82</v>
      </c>
      <c r="G9" s="39">
        <f t="shared" si="1"/>
        <v>109</v>
      </c>
      <c r="H9" s="39">
        <f t="shared" si="1"/>
        <v>4</v>
      </c>
      <c r="I9" s="39">
        <f t="shared" si="1"/>
        <v>56</v>
      </c>
      <c r="J9" s="39">
        <f t="shared" si="1"/>
        <v>21</v>
      </c>
      <c r="K9" s="39">
        <f t="shared" si="1"/>
        <v>20</v>
      </c>
      <c r="L9" s="39">
        <f t="shared" si="1"/>
        <v>7</v>
      </c>
      <c r="M9" s="39">
        <f t="shared" si="1"/>
        <v>7</v>
      </c>
      <c r="N9" s="39">
        <f t="shared" si="1"/>
        <v>1</v>
      </c>
      <c r="O9" s="39">
        <f t="shared" si="1"/>
        <v>2</v>
      </c>
      <c r="P9" s="36">
        <f t="shared" si="1"/>
        <v>124.46000000000001</v>
      </c>
      <c r="Q9" s="39">
        <f t="shared" si="1"/>
        <v>111.7</v>
      </c>
      <c r="R9" s="39">
        <f t="shared" si="1"/>
        <v>46.050000000000004</v>
      </c>
      <c r="S9" s="39">
        <f t="shared" si="1"/>
        <v>33.15</v>
      </c>
      <c r="T9" s="39">
        <f t="shared" si="1"/>
        <v>13.35</v>
      </c>
      <c r="U9" s="39">
        <f t="shared" si="1"/>
        <v>17.399999999999999</v>
      </c>
      <c r="V9" s="39">
        <f t="shared" si="1"/>
        <v>1.75</v>
      </c>
      <c r="W9" s="39">
        <f t="shared" si="1"/>
        <v>12.759999999999998</v>
      </c>
      <c r="X9" s="39">
        <f t="shared" si="1"/>
        <v>11.509999999999998</v>
      </c>
      <c r="Y9" s="39">
        <f t="shared" si="1"/>
        <v>1.25</v>
      </c>
    </row>
    <row r="10" spans="1:25" ht="17.100000000000001" customHeight="1">
      <c r="A10" s="56"/>
      <c r="B10" s="40" t="s">
        <v>59</v>
      </c>
      <c r="C10" s="39">
        <f>SUM(D10:H10)</f>
        <v>134</v>
      </c>
      <c r="D10" s="31">
        <v>43</v>
      </c>
      <c r="E10" s="31">
        <v>39</v>
      </c>
      <c r="F10" s="31">
        <v>25</v>
      </c>
      <c r="G10" s="31">
        <v>25</v>
      </c>
      <c r="H10" s="31">
        <v>2</v>
      </c>
      <c r="I10" s="39">
        <f>SUM(J10:N10)</f>
        <v>1</v>
      </c>
      <c r="J10" s="31"/>
      <c r="K10" s="31"/>
      <c r="L10" s="31"/>
      <c r="M10" s="31">
        <v>1</v>
      </c>
      <c r="N10" s="31"/>
      <c r="O10" s="38"/>
      <c r="P10" s="36">
        <f>SUM(Q10+W10)</f>
        <v>24.274999999999999</v>
      </c>
      <c r="Q10" s="39">
        <f>SUM(R10:V10)</f>
        <v>20.65</v>
      </c>
      <c r="R10" s="31">
        <f>SUM((D10+J10)*0.3*0.5)</f>
        <v>6.45</v>
      </c>
      <c r="S10" s="31">
        <f>SUM((E10+K10)*0.3*0.5)</f>
        <v>5.85</v>
      </c>
      <c r="T10" s="31">
        <f t="shared" ref="T10:U17" si="2">SUM((F10+L10)*0.3*0.5)</f>
        <v>3.75</v>
      </c>
      <c r="U10" s="31">
        <f t="shared" si="2"/>
        <v>3.9</v>
      </c>
      <c r="V10" s="31">
        <f t="shared" ref="V10:V17" si="3">SUM((H10+N10)*0.7*0.5)</f>
        <v>0.7</v>
      </c>
      <c r="W10" s="39">
        <f>SUM(X10:Y10)</f>
        <v>3.625</v>
      </c>
      <c r="X10" s="31">
        <f t="shared" ref="X10:X17" si="4">SUM((F10+L10)*0.25*0.5)+O10*0.385*0.5</f>
        <v>3.125</v>
      </c>
      <c r="Y10" s="31">
        <f t="shared" ref="Y10:Y17" si="5">SUM((H10+N10)*0.5*0.5)</f>
        <v>0.5</v>
      </c>
    </row>
    <row r="11" spans="1:25" ht="17.100000000000001" customHeight="1">
      <c r="A11" s="56"/>
      <c r="B11" s="40" t="s">
        <v>60</v>
      </c>
      <c r="C11" s="39">
        <f t="shared" ref="C11:C34" si="6">SUM(D11:H11)</f>
        <v>77</v>
      </c>
      <c r="D11" s="33">
        <v>23</v>
      </c>
      <c r="E11" s="33">
        <v>22</v>
      </c>
      <c r="F11" s="33">
        <v>17</v>
      </c>
      <c r="G11" s="33">
        <v>14</v>
      </c>
      <c r="H11" s="33">
        <v>1</v>
      </c>
      <c r="I11" s="41">
        <f t="shared" ref="I11:I17" si="7">SUM(J11:N11)</f>
        <v>11</v>
      </c>
      <c r="J11" s="33">
        <v>6</v>
      </c>
      <c r="K11" s="33">
        <v>2</v>
      </c>
      <c r="L11" s="33">
        <v>3</v>
      </c>
      <c r="M11" s="33"/>
      <c r="N11" s="33"/>
      <c r="O11" s="38"/>
      <c r="P11" s="36">
        <f t="shared" ref="P11:P17" si="8">SUM(Q11+W11)</f>
        <v>16.149999999999999</v>
      </c>
      <c r="Q11" s="39">
        <f t="shared" ref="Q11:Q34" si="9">SUM(R11:V11)</f>
        <v>13.399999999999999</v>
      </c>
      <c r="R11" s="31">
        <f t="shared" ref="R11:S34" si="10">SUM((D11+J11)*0.3*0.5)</f>
        <v>4.3499999999999996</v>
      </c>
      <c r="S11" s="31">
        <f t="shared" si="10"/>
        <v>3.5999999999999996</v>
      </c>
      <c r="T11" s="31">
        <f t="shared" si="2"/>
        <v>3</v>
      </c>
      <c r="U11" s="31">
        <f t="shared" si="2"/>
        <v>2.1</v>
      </c>
      <c r="V11" s="31">
        <f t="shared" si="3"/>
        <v>0.35</v>
      </c>
      <c r="W11" s="39">
        <f t="shared" ref="W11:W34" si="11">SUM(X11:Y11)</f>
        <v>2.75</v>
      </c>
      <c r="X11" s="31">
        <f t="shared" si="4"/>
        <v>2.5</v>
      </c>
      <c r="Y11" s="31">
        <f t="shared" si="5"/>
        <v>0.25</v>
      </c>
    </row>
    <row r="12" spans="1:25" ht="17.100000000000001" customHeight="1">
      <c r="A12" s="56"/>
      <c r="B12" s="40" t="s">
        <v>61</v>
      </c>
      <c r="C12" s="39">
        <f t="shared" si="6"/>
        <v>50</v>
      </c>
      <c r="D12" s="33">
        <v>21</v>
      </c>
      <c r="E12" s="33">
        <v>13</v>
      </c>
      <c r="F12" s="33">
        <v>2</v>
      </c>
      <c r="G12" s="33">
        <v>14</v>
      </c>
      <c r="H12" s="33">
        <v>0</v>
      </c>
      <c r="I12" s="41">
        <f t="shared" si="7"/>
        <v>1</v>
      </c>
      <c r="J12" s="33"/>
      <c r="K12" s="33"/>
      <c r="L12" s="33"/>
      <c r="M12" s="33">
        <v>1</v>
      </c>
      <c r="N12" s="33"/>
      <c r="O12" s="38"/>
      <c r="P12" s="36">
        <f t="shared" si="8"/>
        <v>7.8999999999999995</v>
      </c>
      <c r="Q12" s="39">
        <f t="shared" si="9"/>
        <v>7.6499999999999995</v>
      </c>
      <c r="R12" s="31">
        <f t="shared" si="10"/>
        <v>3.15</v>
      </c>
      <c r="S12" s="31">
        <f t="shared" si="10"/>
        <v>1.95</v>
      </c>
      <c r="T12" s="31">
        <f t="shared" si="2"/>
        <v>0.3</v>
      </c>
      <c r="U12" s="31">
        <f t="shared" si="2"/>
        <v>2.25</v>
      </c>
      <c r="V12" s="31">
        <f t="shared" si="3"/>
        <v>0</v>
      </c>
      <c r="W12" s="39">
        <f t="shared" si="11"/>
        <v>0.25</v>
      </c>
      <c r="X12" s="31">
        <f t="shared" si="4"/>
        <v>0.25</v>
      </c>
      <c r="Y12" s="31">
        <f t="shared" si="5"/>
        <v>0</v>
      </c>
    </row>
    <row r="13" spans="1:25" ht="17.100000000000001" customHeight="1">
      <c r="A13" s="56"/>
      <c r="B13" s="40" t="s">
        <v>62</v>
      </c>
      <c r="C13" s="39">
        <f t="shared" si="6"/>
        <v>77</v>
      </c>
      <c r="D13" s="33">
        <v>42</v>
      </c>
      <c r="E13" s="33">
        <v>19</v>
      </c>
      <c r="F13" s="33">
        <v>4</v>
      </c>
      <c r="G13" s="33">
        <v>12</v>
      </c>
      <c r="H13" s="33">
        <v>0</v>
      </c>
      <c r="I13" s="41">
        <f t="shared" si="7"/>
        <v>2</v>
      </c>
      <c r="J13" s="33">
        <v>1</v>
      </c>
      <c r="K13" s="33">
        <v>1</v>
      </c>
      <c r="L13" s="33"/>
      <c r="M13" s="33"/>
      <c r="N13" s="33"/>
      <c r="O13" s="38"/>
      <c r="P13" s="36">
        <f t="shared" si="8"/>
        <v>12.349999999999998</v>
      </c>
      <c r="Q13" s="39">
        <f t="shared" si="9"/>
        <v>11.849999999999998</v>
      </c>
      <c r="R13" s="31">
        <f t="shared" si="10"/>
        <v>6.45</v>
      </c>
      <c r="S13" s="31">
        <f t="shared" si="10"/>
        <v>3</v>
      </c>
      <c r="T13" s="31">
        <f t="shared" si="2"/>
        <v>0.6</v>
      </c>
      <c r="U13" s="31">
        <f t="shared" si="2"/>
        <v>1.7999999999999998</v>
      </c>
      <c r="V13" s="31">
        <f t="shared" si="3"/>
        <v>0</v>
      </c>
      <c r="W13" s="39">
        <f t="shared" si="11"/>
        <v>0.5</v>
      </c>
      <c r="X13" s="31">
        <f t="shared" si="4"/>
        <v>0.5</v>
      </c>
      <c r="Y13" s="31">
        <f t="shared" si="5"/>
        <v>0</v>
      </c>
    </row>
    <row r="14" spans="1:25" ht="17.100000000000001" customHeight="1">
      <c r="A14" s="56"/>
      <c r="B14" s="40" t="s">
        <v>63</v>
      </c>
      <c r="C14" s="39">
        <f t="shared" si="6"/>
        <v>87</v>
      </c>
      <c r="D14" s="33">
        <v>48</v>
      </c>
      <c r="E14" s="33">
        <v>24</v>
      </c>
      <c r="F14" s="33">
        <v>8</v>
      </c>
      <c r="G14" s="33">
        <v>7</v>
      </c>
      <c r="H14" s="33">
        <v>0</v>
      </c>
      <c r="I14" s="41">
        <f t="shared" si="7"/>
        <v>6</v>
      </c>
      <c r="J14" s="33">
        <v>4</v>
      </c>
      <c r="K14" s="33">
        <v>2</v>
      </c>
      <c r="L14" s="33"/>
      <c r="M14" s="33"/>
      <c r="N14" s="33"/>
      <c r="O14" s="38"/>
      <c r="P14" s="36">
        <f t="shared" si="8"/>
        <v>14.95</v>
      </c>
      <c r="Q14" s="39">
        <f t="shared" si="9"/>
        <v>13.95</v>
      </c>
      <c r="R14" s="31">
        <f t="shared" si="10"/>
        <v>7.8</v>
      </c>
      <c r="S14" s="31">
        <f t="shared" si="10"/>
        <v>3.9</v>
      </c>
      <c r="T14" s="31">
        <f t="shared" si="2"/>
        <v>1.2</v>
      </c>
      <c r="U14" s="31">
        <f t="shared" si="2"/>
        <v>1.05</v>
      </c>
      <c r="V14" s="31">
        <f t="shared" si="3"/>
        <v>0</v>
      </c>
      <c r="W14" s="39">
        <f t="shared" si="11"/>
        <v>1</v>
      </c>
      <c r="X14" s="31">
        <f t="shared" si="4"/>
        <v>1</v>
      </c>
      <c r="Y14" s="31">
        <f t="shared" si="5"/>
        <v>0</v>
      </c>
    </row>
    <row r="15" spans="1:25" ht="17.100000000000001" customHeight="1">
      <c r="A15" s="56"/>
      <c r="B15" s="40" t="s">
        <v>64</v>
      </c>
      <c r="C15" s="39">
        <f t="shared" si="6"/>
        <v>78</v>
      </c>
      <c r="D15" s="33">
        <v>36</v>
      </c>
      <c r="E15" s="33">
        <v>24</v>
      </c>
      <c r="F15" s="33">
        <v>6</v>
      </c>
      <c r="G15" s="33">
        <v>11</v>
      </c>
      <c r="H15" s="33">
        <v>1</v>
      </c>
      <c r="I15" s="41">
        <f t="shared" si="7"/>
        <v>22</v>
      </c>
      <c r="J15" s="33">
        <v>7</v>
      </c>
      <c r="K15" s="33">
        <v>9</v>
      </c>
      <c r="L15" s="33">
        <v>4</v>
      </c>
      <c r="M15" s="33">
        <v>2</v>
      </c>
      <c r="N15" s="33"/>
      <c r="O15" s="38">
        <v>1</v>
      </c>
      <c r="P15" s="36">
        <f t="shared" si="8"/>
        <v>16.892499999999998</v>
      </c>
      <c r="Q15" s="39">
        <f t="shared" si="9"/>
        <v>15.2</v>
      </c>
      <c r="R15" s="31">
        <f t="shared" si="10"/>
        <v>6.45</v>
      </c>
      <c r="S15" s="31">
        <f t="shared" si="10"/>
        <v>4.95</v>
      </c>
      <c r="T15" s="31">
        <f t="shared" si="2"/>
        <v>1.5</v>
      </c>
      <c r="U15" s="31">
        <f t="shared" si="2"/>
        <v>1.95</v>
      </c>
      <c r="V15" s="31">
        <f t="shared" si="3"/>
        <v>0.35</v>
      </c>
      <c r="W15" s="39">
        <f t="shared" si="11"/>
        <v>1.6924999999999999</v>
      </c>
      <c r="X15" s="31">
        <f t="shared" si="4"/>
        <v>1.4424999999999999</v>
      </c>
      <c r="Y15" s="31">
        <f t="shared" si="5"/>
        <v>0.25</v>
      </c>
    </row>
    <row r="16" spans="1:25" ht="17.100000000000001" customHeight="1">
      <c r="A16" s="56"/>
      <c r="B16" s="40" t="s">
        <v>65</v>
      </c>
      <c r="C16" s="39">
        <f t="shared" si="6"/>
        <v>62</v>
      </c>
      <c r="D16" s="33">
        <v>18</v>
      </c>
      <c r="E16" s="33">
        <v>18</v>
      </c>
      <c r="F16" s="33">
        <v>10</v>
      </c>
      <c r="G16" s="33">
        <v>16</v>
      </c>
      <c r="H16" s="33">
        <v>0</v>
      </c>
      <c r="I16" s="41">
        <f t="shared" si="7"/>
        <v>4</v>
      </c>
      <c r="J16" s="33">
        <v>1</v>
      </c>
      <c r="K16" s="33">
        <v>1</v>
      </c>
      <c r="L16" s="33"/>
      <c r="M16" s="33">
        <v>2</v>
      </c>
      <c r="N16" s="33"/>
      <c r="O16" s="38"/>
      <c r="P16" s="36">
        <f t="shared" si="8"/>
        <v>11.15</v>
      </c>
      <c r="Q16" s="39">
        <f t="shared" si="9"/>
        <v>9.9</v>
      </c>
      <c r="R16" s="31">
        <f t="shared" si="10"/>
        <v>2.85</v>
      </c>
      <c r="S16" s="31">
        <f t="shared" si="10"/>
        <v>2.85</v>
      </c>
      <c r="T16" s="31">
        <f t="shared" si="2"/>
        <v>1.5</v>
      </c>
      <c r="U16" s="31">
        <f t="shared" si="2"/>
        <v>2.6999999999999997</v>
      </c>
      <c r="V16" s="31">
        <f t="shared" si="3"/>
        <v>0</v>
      </c>
      <c r="W16" s="39">
        <f t="shared" si="11"/>
        <v>1.25</v>
      </c>
      <c r="X16" s="31">
        <f t="shared" si="4"/>
        <v>1.25</v>
      </c>
      <c r="Y16" s="31">
        <f t="shared" si="5"/>
        <v>0</v>
      </c>
    </row>
    <row r="17" spans="1:25" ht="17.100000000000001" customHeight="1">
      <c r="A17" s="56"/>
      <c r="B17" s="40" t="s">
        <v>66</v>
      </c>
      <c r="C17" s="39">
        <f t="shared" si="6"/>
        <v>117</v>
      </c>
      <c r="D17" s="33">
        <v>55</v>
      </c>
      <c r="E17" s="33">
        <v>42</v>
      </c>
      <c r="F17" s="33">
        <v>10</v>
      </c>
      <c r="G17" s="33">
        <v>10</v>
      </c>
      <c r="H17" s="33">
        <v>0</v>
      </c>
      <c r="I17" s="41">
        <f t="shared" si="7"/>
        <v>9</v>
      </c>
      <c r="J17" s="33">
        <v>2</v>
      </c>
      <c r="K17" s="33">
        <v>5</v>
      </c>
      <c r="L17" s="33"/>
      <c r="M17" s="33">
        <v>1</v>
      </c>
      <c r="N17" s="33">
        <v>1</v>
      </c>
      <c r="O17" s="38">
        <v>1</v>
      </c>
      <c r="P17" s="36">
        <f t="shared" si="8"/>
        <v>20.792499999999997</v>
      </c>
      <c r="Q17" s="39">
        <f t="shared" si="9"/>
        <v>19.099999999999998</v>
      </c>
      <c r="R17" s="31">
        <f t="shared" si="10"/>
        <v>8.5499999999999989</v>
      </c>
      <c r="S17" s="31">
        <f t="shared" si="10"/>
        <v>7.05</v>
      </c>
      <c r="T17" s="31">
        <f t="shared" si="2"/>
        <v>1.5</v>
      </c>
      <c r="U17" s="31">
        <f t="shared" si="2"/>
        <v>1.65</v>
      </c>
      <c r="V17" s="31">
        <f t="shared" si="3"/>
        <v>0.35</v>
      </c>
      <c r="W17" s="39">
        <f t="shared" si="11"/>
        <v>1.6924999999999999</v>
      </c>
      <c r="X17" s="31">
        <f t="shared" si="4"/>
        <v>1.4424999999999999</v>
      </c>
      <c r="Y17" s="31">
        <f t="shared" si="5"/>
        <v>0.25</v>
      </c>
    </row>
    <row r="18" spans="1:25" s="23" customFormat="1" ht="17.100000000000001" customHeight="1">
      <c r="A18" s="56" t="s">
        <v>67</v>
      </c>
      <c r="B18" s="38" t="s">
        <v>68</v>
      </c>
      <c r="C18" s="39">
        <f t="shared" ref="C18:Y18" si="12">SUM(C19:C24)</f>
        <v>293</v>
      </c>
      <c r="D18" s="41">
        <f t="shared" si="12"/>
        <v>148</v>
      </c>
      <c r="E18" s="41">
        <f t="shared" si="12"/>
        <v>82</v>
      </c>
      <c r="F18" s="41">
        <f t="shared" si="12"/>
        <v>29</v>
      </c>
      <c r="G18" s="41">
        <f t="shared" si="12"/>
        <v>34</v>
      </c>
      <c r="H18" s="41">
        <f t="shared" si="12"/>
        <v>0</v>
      </c>
      <c r="I18" s="41">
        <f t="shared" si="12"/>
        <v>157</v>
      </c>
      <c r="J18" s="41">
        <f t="shared" si="12"/>
        <v>36</v>
      </c>
      <c r="K18" s="41">
        <f t="shared" si="12"/>
        <v>46</v>
      </c>
      <c r="L18" s="41">
        <f t="shared" si="12"/>
        <v>35</v>
      </c>
      <c r="M18" s="41">
        <f t="shared" si="12"/>
        <v>38</v>
      </c>
      <c r="N18" s="41">
        <f t="shared" si="12"/>
        <v>2</v>
      </c>
      <c r="O18" s="39">
        <f t="shared" si="12"/>
        <v>1</v>
      </c>
      <c r="P18" s="36">
        <f t="shared" si="12"/>
        <v>76.592499999999987</v>
      </c>
      <c r="Q18" s="39">
        <f t="shared" si="12"/>
        <v>67.899999999999991</v>
      </c>
      <c r="R18" s="39">
        <f t="shared" si="12"/>
        <v>27.599999999999994</v>
      </c>
      <c r="S18" s="39">
        <f t="shared" si="12"/>
        <v>19.2</v>
      </c>
      <c r="T18" s="39">
        <f t="shared" si="12"/>
        <v>9.6</v>
      </c>
      <c r="U18" s="39">
        <f t="shared" si="12"/>
        <v>10.8</v>
      </c>
      <c r="V18" s="39">
        <f t="shared" si="12"/>
        <v>0.7</v>
      </c>
      <c r="W18" s="39">
        <f t="shared" si="12"/>
        <v>8.692499999999999</v>
      </c>
      <c r="X18" s="39">
        <f t="shared" si="12"/>
        <v>8.192499999999999</v>
      </c>
      <c r="Y18" s="39">
        <f t="shared" si="12"/>
        <v>0.5</v>
      </c>
    </row>
    <row r="19" spans="1:25" ht="17.100000000000001" customHeight="1">
      <c r="A19" s="56"/>
      <c r="B19" s="40" t="s">
        <v>69</v>
      </c>
      <c r="C19" s="39">
        <f t="shared" si="6"/>
        <v>69</v>
      </c>
      <c r="D19" s="33">
        <v>42</v>
      </c>
      <c r="E19" s="33">
        <v>12</v>
      </c>
      <c r="F19" s="33">
        <v>3</v>
      </c>
      <c r="G19" s="33">
        <v>12</v>
      </c>
      <c r="H19" s="33">
        <v>0</v>
      </c>
      <c r="I19" s="41">
        <f t="shared" ref="I19:I24" si="13">SUM(J19:N19)</f>
        <v>41</v>
      </c>
      <c r="J19" s="33">
        <v>8</v>
      </c>
      <c r="K19" s="33">
        <v>14</v>
      </c>
      <c r="L19" s="33">
        <v>9</v>
      </c>
      <c r="M19" s="33">
        <v>10</v>
      </c>
      <c r="N19" s="33"/>
      <c r="O19" s="42"/>
      <c r="P19" s="36">
        <f>SUM(Q19+W19)</f>
        <v>18</v>
      </c>
      <c r="Q19" s="39">
        <f t="shared" si="9"/>
        <v>16.5</v>
      </c>
      <c r="R19" s="31">
        <f t="shared" si="10"/>
        <v>7.5</v>
      </c>
      <c r="S19" s="31">
        <f t="shared" si="10"/>
        <v>3.9</v>
      </c>
      <c r="T19" s="31">
        <f t="shared" ref="T19:U24" si="14">SUM((F19+L19)*0.3*0.5)</f>
        <v>1.7999999999999998</v>
      </c>
      <c r="U19" s="31">
        <f t="shared" si="14"/>
        <v>3.3</v>
      </c>
      <c r="V19" s="31">
        <f t="shared" ref="V19:V24" si="15">SUM((H19+N19)*0.7*0.5)</f>
        <v>0</v>
      </c>
      <c r="W19" s="39">
        <f t="shared" si="11"/>
        <v>1.5</v>
      </c>
      <c r="X19" s="31">
        <f t="shared" ref="X19:X24" si="16">SUM((F19+L19)*0.25*0.5)+O19*0.385*0.5</f>
        <v>1.5</v>
      </c>
      <c r="Y19" s="31">
        <f t="shared" ref="Y19:Y24" si="17">SUM((H19+N19)*0.5*0.5)</f>
        <v>0</v>
      </c>
    </row>
    <row r="20" spans="1:25" ht="17.100000000000001" customHeight="1">
      <c r="A20" s="56"/>
      <c r="B20" s="40" t="s">
        <v>70</v>
      </c>
      <c r="C20" s="39">
        <f t="shared" si="6"/>
        <v>57</v>
      </c>
      <c r="D20" s="33">
        <v>32</v>
      </c>
      <c r="E20" s="33">
        <v>17</v>
      </c>
      <c r="F20" s="33">
        <v>7</v>
      </c>
      <c r="G20" s="33">
        <v>1</v>
      </c>
      <c r="H20" s="33">
        <v>0</v>
      </c>
      <c r="I20" s="41">
        <f t="shared" si="13"/>
        <v>29</v>
      </c>
      <c r="J20" s="33">
        <v>4</v>
      </c>
      <c r="K20" s="33">
        <v>7</v>
      </c>
      <c r="L20" s="33">
        <v>8</v>
      </c>
      <c r="M20" s="33">
        <v>10</v>
      </c>
      <c r="N20" s="33"/>
      <c r="O20" s="42"/>
      <c r="P20" s="36">
        <f t="shared" ref="P20:P34" si="18">SUM(Q20+W20)</f>
        <v>14.775</v>
      </c>
      <c r="Q20" s="39">
        <f t="shared" si="9"/>
        <v>12.9</v>
      </c>
      <c r="R20" s="31">
        <f t="shared" si="10"/>
        <v>5.3999999999999995</v>
      </c>
      <c r="S20" s="31">
        <f t="shared" si="10"/>
        <v>3.5999999999999996</v>
      </c>
      <c r="T20" s="31">
        <f t="shared" si="14"/>
        <v>2.25</v>
      </c>
      <c r="U20" s="31">
        <f t="shared" si="14"/>
        <v>1.65</v>
      </c>
      <c r="V20" s="31">
        <f t="shared" si="15"/>
        <v>0</v>
      </c>
      <c r="W20" s="39">
        <f t="shared" si="11"/>
        <v>1.875</v>
      </c>
      <c r="X20" s="31">
        <f t="shared" si="16"/>
        <v>1.875</v>
      </c>
      <c r="Y20" s="31">
        <f t="shared" si="17"/>
        <v>0</v>
      </c>
    </row>
    <row r="21" spans="1:25" ht="17.100000000000001" customHeight="1">
      <c r="A21" s="56"/>
      <c r="B21" s="40" t="s">
        <v>71</v>
      </c>
      <c r="C21" s="39">
        <f t="shared" si="6"/>
        <v>16</v>
      </c>
      <c r="D21" s="33">
        <v>5</v>
      </c>
      <c r="E21" s="33">
        <v>6</v>
      </c>
      <c r="F21" s="33">
        <v>3</v>
      </c>
      <c r="G21" s="33">
        <v>2</v>
      </c>
      <c r="H21" s="33">
        <v>0</v>
      </c>
      <c r="I21" s="41">
        <f t="shared" si="13"/>
        <v>7</v>
      </c>
      <c r="J21" s="33"/>
      <c r="K21" s="33"/>
      <c r="L21" s="33">
        <v>3</v>
      </c>
      <c r="M21" s="33">
        <v>3</v>
      </c>
      <c r="N21" s="33">
        <v>1</v>
      </c>
      <c r="O21" s="42"/>
      <c r="P21" s="36">
        <f t="shared" si="18"/>
        <v>4.6500000000000004</v>
      </c>
      <c r="Q21" s="39">
        <f t="shared" si="9"/>
        <v>3.65</v>
      </c>
      <c r="R21" s="31">
        <f t="shared" si="10"/>
        <v>0.75</v>
      </c>
      <c r="S21" s="31">
        <f t="shared" si="10"/>
        <v>0.89999999999999991</v>
      </c>
      <c r="T21" s="31">
        <f t="shared" si="14"/>
        <v>0.89999999999999991</v>
      </c>
      <c r="U21" s="31">
        <f t="shared" si="14"/>
        <v>0.75</v>
      </c>
      <c r="V21" s="31">
        <f t="shared" si="15"/>
        <v>0.35</v>
      </c>
      <c r="W21" s="39">
        <f t="shared" si="11"/>
        <v>1</v>
      </c>
      <c r="X21" s="31">
        <f t="shared" si="16"/>
        <v>0.75</v>
      </c>
      <c r="Y21" s="31">
        <f t="shared" si="17"/>
        <v>0.25</v>
      </c>
    </row>
    <row r="22" spans="1:25" ht="17.100000000000001" customHeight="1">
      <c r="A22" s="56"/>
      <c r="B22" s="40" t="s">
        <v>72</v>
      </c>
      <c r="C22" s="39">
        <f t="shared" si="6"/>
        <v>32</v>
      </c>
      <c r="D22" s="33">
        <v>15</v>
      </c>
      <c r="E22" s="33">
        <v>9</v>
      </c>
      <c r="F22" s="33">
        <v>2</v>
      </c>
      <c r="G22" s="33">
        <v>6</v>
      </c>
      <c r="H22" s="33">
        <v>0</v>
      </c>
      <c r="I22" s="41">
        <f t="shared" si="13"/>
        <v>47</v>
      </c>
      <c r="J22" s="33">
        <v>18</v>
      </c>
      <c r="K22" s="33">
        <v>13</v>
      </c>
      <c r="L22" s="33">
        <v>6</v>
      </c>
      <c r="M22" s="33">
        <v>9</v>
      </c>
      <c r="N22" s="33">
        <v>1</v>
      </c>
      <c r="O22" s="42"/>
      <c r="P22" s="36">
        <f t="shared" si="18"/>
        <v>13.299999999999999</v>
      </c>
      <c r="Q22" s="39">
        <f t="shared" si="9"/>
        <v>12.049999999999999</v>
      </c>
      <c r="R22" s="31">
        <f t="shared" si="10"/>
        <v>4.95</v>
      </c>
      <c r="S22" s="31">
        <f t="shared" si="10"/>
        <v>3.3</v>
      </c>
      <c r="T22" s="31">
        <f t="shared" si="14"/>
        <v>1.2</v>
      </c>
      <c r="U22" s="31">
        <f t="shared" si="14"/>
        <v>2.25</v>
      </c>
      <c r="V22" s="31">
        <f t="shared" si="15"/>
        <v>0.35</v>
      </c>
      <c r="W22" s="39">
        <f t="shared" si="11"/>
        <v>1.25</v>
      </c>
      <c r="X22" s="31">
        <f t="shared" si="16"/>
        <v>1</v>
      </c>
      <c r="Y22" s="31">
        <f t="shared" si="17"/>
        <v>0.25</v>
      </c>
    </row>
    <row r="23" spans="1:25" ht="17.100000000000001" customHeight="1">
      <c r="A23" s="56"/>
      <c r="B23" s="40" t="s">
        <v>73</v>
      </c>
      <c r="C23" s="39">
        <f t="shared" si="6"/>
        <v>27</v>
      </c>
      <c r="D23" s="33">
        <v>6</v>
      </c>
      <c r="E23" s="33">
        <v>14</v>
      </c>
      <c r="F23" s="33">
        <v>2</v>
      </c>
      <c r="G23" s="33">
        <v>5</v>
      </c>
      <c r="H23" s="33">
        <v>0</v>
      </c>
      <c r="I23" s="41">
        <f t="shared" si="13"/>
        <v>24</v>
      </c>
      <c r="J23" s="33">
        <v>5</v>
      </c>
      <c r="K23" s="33">
        <v>10</v>
      </c>
      <c r="L23" s="33">
        <v>7</v>
      </c>
      <c r="M23" s="33">
        <v>2</v>
      </c>
      <c r="N23" s="33"/>
      <c r="O23" s="42"/>
      <c r="P23" s="36">
        <f t="shared" si="18"/>
        <v>8.7749999999999986</v>
      </c>
      <c r="Q23" s="39">
        <f t="shared" si="9"/>
        <v>7.6499999999999995</v>
      </c>
      <c r="R23" s="31">
        <f t="shared" si="10"/>
        <v>1.65</v>
      </c>
      <c r="S23" s="31">
        <f t="shared" si="10"/>
        <v>3.5999999999999996</v>
      </c>
      <c r="T23" s="31">
        <f t="shared" si="14"/>
        <v>1.3499999999999999</v>
      </c>
      <c r="U23" s="31">
        <f t="shared" si="14"/>
        <v>1.05</v>
      </c>
      <c r="V23" s="31">
        <f t="shared" si="15"/>
        <v>0</v>
      </c>
      <c r="W23" s="39">
        <f t="shared" si="11"/>
        <v>1.125</v>
      </c>
      <c r="X23" s="31">
        <f t="shared" si="16"/>
        <v>1.125</v>
      </c>
      <c r="Y23" s="31">
        <f t="shared" si="17"/>
        <v>0</v>
      </c>
    </row>
    <row r="24" spans="1:25" ht="17.100000000000001" customHeight="1">
      <c r="A24" s="56"/>
      <c r="B24" s="40" t="s">
        <v>74</v>
      </c>
      <c r="C24" s="39">
        <f t="shared" si="6"/>
        <v>92</v>
      </c>
      <c r="D24" s="33">
        <v>48</v>
      </c>
      <c r="E24" s="33">
        <v>24</v>
      </c>
      <c r="F24" s="33">
        <v>12</v>
      </c>
      <c r="G24" s="33">
        <v>8</v>
      </c>
      <c r="H24" s="33">
        <v>0</v>
      </c>
      <c r="I24" s="41">
        <f t="shared" si="13"/>
        <v>9</v>
      </c>
      <c r="J24" s="33">
        <v>1</v>
      </c>
      <c r="K24" s="33">
        <v>2</v>
      </c>
      <c r="L24" s="33">
        <v>2</v>
      </c>
      <c r="M24" s="33">
        <v>4</v>
      </c>
      <c r="N24" s="33"/>
      <c r="O24" s="38">
        <v>1</v>
      </c>
      <c r="P24" s="36">
        <f t="shared" si="18"/>
        <v>17.092499999999998</v>
      </c>
      <c r="Q24" s="39">
        <f t="shared" si="9"/>
        <v>15.149999999999999</v>
      </c>
      <c r="R24" s="31">
        <f t="shared" si="10"/>
        <v>7.35</v>
      </c>
      <c r="S24" s="31">
        <f t="shared" si="10"/>
        <v>3.9</v>
      </c>
      <c r="T24" s="31">
        <f t="shared" si="14"/>
        <v>2.1</v>
      </c>
      <c r="U24" s="31">
        <f t="shared" si="14"/>
        <v>1.7999999999999998</v>
      </c>
      <c r="V24" s="31">
        <f t="shared" si="15"/>
        <v>0</v>
      </c>
      <c r="W24" s="39">
        <f t="shared" si="11"/>
        <v>1.9424999999999999</v>
      </c>
      <c r="X24" s="31">
        <f t="shared" si="16"/>
        <v>1.9424999999999999</v>
      </c>
      <c r="Y24" s="31">
        <f t="shared" si="17"/>
        <v>0</v>
      </c>
    </row>
    <row r="25" spans="1:25" s="23" customFormat="1" ht="17.100000000000001" customHeight="1">
      <c r="A25" s="56" t="s">
        <v>2</v>
      </c>
      <c r="B25" s="38" t="s">
        <v>68</v>
      </c>
      <c r="C25" s="39">
        <f t="shared" ref="C25:Y25" si="19">SUM(C26:C31)</f>
        <v>356</v>
      </c>
      <c r="D25" s="39">
        <f t="shared" si="19"/>
        <v>156</v>
      </c>
      <c r="E25" s="39">
        <f t="shared" si="19"/>
        <v>105</v>
      </c>
      <c r="F25" s="39">
        <f t="shared" si="19"/>
        <v>41</v>
      </c>
      <c r="G25" s="39">
        <f t="shared" si="19"/>
        <v>52</v>
      </c>
      <c r="H25" s="39">
        <f t="shared" si="19"/>
        <v>2</v>
      </c>
      <c r="I25" s="39">
        <f t="shared" si="19"/>
        <v>86</v>
      </c>
      <c r="J25" s="39">
        <f t="shared" si="19"/>
        <v>47</v>
      </c>
      <c r="K25" s="39">
        <f t="shared" si="19"/>
        <v>24</v>
      </c>
      <c r="L25" s="39">
        <f t="shared" si="19"/>
        <v>9</v>
      </c>
      <c r="M25" s="39">
        <f t="shared" si="19"/>
        <v>5</v>
      </c>
      <c r="N25" s="39">
        <f t="shared" si="19"/>
        <v>1</v>
      </c>
      <c r="O25" s="39">
        <f t="shared" si="19"/>
        <v>4</v>
      </c>
      <c r="P25" s="36">
        <f t="shared" si="19"/>
        <v>74.67</v>
      </c>
      <c r="Q25" s="39">
        <f t="shared" si="19"/>
        <v>66.900000000000006</v>
      </c>
      <c r="R25" s="39">
        <f t="shared" si="19"/>
        <v>30.449999999999996</v>
      </c>
      <c r="S25" s="39">
        <f t="shared" si="19"/>
        <v>19.350000000000001</v>
      </c>
      <c r="T25" s="39">
        <f t="shared" si="19"/>
        <v>7.4999999999999982</v>
      </c>
      <c r="U25" s="39">
        <f t="shared" si="19"/>
        <v>8.5500000000000007</v>
      </c>
      <c r="V25" s="39">
        <f t="shared" si="19"/>
        <v>1.0499999999999998</v>
      </c>
      <c r="W25" s="39">
        <f t="shared" si="19"/>
        <v>7.77</v>
      </c>
      <c r="X25" s="39">
        <f t="shared" si="19"/>
        <v>7.02</v>
      </c>
      <c r="Y25" s="39">
        <f t="shared" si="19"/>
        <v>0.75</v>
      </c>
    </row>
    <row r="26" spans="1:25" ht="17.100000000000001" customHeight="1">
      <c r="A26" s="56"/>
      <c r="B26" s="40" t="s">
        <v>75</v>
      </c>
      <c r="C26" s="39">
        <f t="shared" si="6"/>
        <v>55</v>
      </c>
      <c r="D26" s="31">
        <v>31</v>
      </c>
      <c r="E26" s="31">
        <v>17</v>
      </c>
      <c r="F26" s="31">
        <v>6</v>
      </c>
      <c r="G26" s="31">
        <v>1</v>
      </c>
      <c r="H26" s="31">
        <v>0</v>
      </c>
      <c r="I26" s="39">
        <f t="shared" ref="I26:I31" si="20">SUM(J26:N26)</f>
        <v>7</v>
      </c>
      <c r="J26" s="31">
        <v>4</v>
      </c>
      <c r="K26" s="31">
        <v>2</v>
      </c>
      <c r="L26" s="31">
        <v>1</v>
      </c>
      <c r="M26" s="31"/>
      <c r="N26" s="31"/>
      <c r="O26" s="39"/>
      <c r="P26" s="36">
        <f t="shared" si="18"/>
        <v>10.175000000000001</v>
      </c>
      <c r="Q26" s="39">
        <f t="shared" si="9"/>
        <v>9.3000000000000007</v>
      </c>
      <c r="R26" s="31">
        <f t="shared" si="10"/>
        <v>5.25</v>
      </c>
      <c r="S26" s="31">
        <f t="shared" si="10"/>
        <v>2.85</v>
      </c>
      <c r="T26" s="31">
        <f t="shared" ref="T26:U31" si="21">SUM((F26+L26)*0.3*0.5)</f>
        <v>1.05</v>
      </c>
      <c r="U26" s="31">
        <f t="shared" si="21"/>
        <v>0.15</v>
      </c>
      <c r="V26" s="31">
        <f t="shared" ref="V26:V31" si="22">SUM((H26+N26)*0.7*0.5)</f>
        <v>0</v>
      </c>
      <c r="W26" s="39">
        <f t="shared" si="11"/>
        <v>0.875</v>
      </c>
      <c r="X26" s="31">
        <f t="shared" ref="X26:X31" si="23">SUM((F26+L26)*0.25*0.5)+O26*0.385*0.5</f>
        <v>0.875</v>
      </c>
      <c r="Y26" s="31">
        <f t="shared" ref="Y26:Y31" si="24">SUM((H26+N26)*0.5*0.5)</f>
        <v>0</v>
      </c>
    </row>
    <row r="27" spans="1:25" ht="17.100000000000001" customHeight="1">
      <c r="A27" s="56"/>
      <c r="B27" s="40" t="s">
        <v>76</v>
      </c>
      <c r="C27" s="39">
        <f t="shared" si="6"/>
        <v>73</v>
      </c>
      <c r="D27" s="31">
        <v>31</v>
      </c>
      <c r="E27" s="31">
        <v>20</v>
      </c>
      <c r="F27" s="31">
        <v>9</v>
      </c>
      <c r="G27" s="31">
        <v>13</v>
      </c>
      <c r="H27" s="31">
        <v>0</v>
      </c>
      <c r="I27" s="39">
        <f t="shared" si="20"/>
        <v>6</v>
      </c>
      <c r="J27" s="31">
        <v>2</v>
      </c>
      <c r="K27" s="31">
        <v>2</v>
      </c>
      <c r="L27" s="31">
        <v>1</v>
      </c>
      <c r="M27" s="31"/>
      <c r="N27" s="31">
        <v>1</v>
      </c>
      <c r="O27" s="39">
        <v>3</v>
      </c>
      <c r="P27" s="36">
        <f t="shared" si="18"/>
        <v>14.1275</v>
      </c>
      <c r="Q27" s="39">
        <f t="shared" si="9"/>
        <v>12.049999999999999</v>
      </c>
      <c r="R27" s="31">
        <f t="shared" si="10"/>
        <v>4.95</v>
      </c>
      <c r="S27" s="31">
        <f t="shared" si="10"/>
        <v>3.3</v>
      </c>
      <c r="T27" s="31">
        <f t="shared" si="21"/>
        <v>1.5</v>
      </c>
      <c r="U27" s="31">
        <f t="shared" si="21"/>
        <v>1.95</v>
      </c>
      <c r="V27" s="31">
        <f t="shared" si="22"/>
        <v>0.35</v>
      </c>
      <c r="W27" s="39">
        <f t="shared" si="11"/>
        <v>2.0775000000000001</v>
      </c>
      <c r="X27" s="31">
        <f t="shared" si="23"/>
        <v>1.8275000000000001</v>
      </c>
      <c r="Y27" s="31">
        <f t="shared" si="24"/>
        <v>0.25</v>
      </c>
    </row>
    <row r="28" spans="1:25" ht="17.100000000000001" customHeight="1">
      <c r="A28" s="56"/>
      <c r="B28" s="40" t="s">
        <v>77</v>
      </c>
      <c r="C28" s="39">
        <f t="shared" si="6"/>
        <v>99</v>
      </c>
      <c r="D28" s="31">
        <v>39</v>
      </c>
      <c r="E28" s="31">
        <v>29</v>
      </c>
      <c r="F28" s="31">
        <v>9</v>
      </c>
      <c r="G28" s="31">
        <v>20</v>
      </c>
      <c r="H28" s="31">
        <v>2</v>
      </c>
      <c r="I28" s="39">
        <f t="shared" si="20"/>
        <v>3</v>
      </c>
      <c r="J28" s="31">
        <v>2</v>
      </c>
      <c r="K28" s="31">
        <v>1</v>
      </c>
      <c r="L28" s="31"/>
      <c r="M28" s="31"/>
      <c r="N28" s="31"/>
      <c r="O28" s="39">
        <v>1</v>
      </c>
      <c r="P28" s="36">
        <f t="shared" si="18"/>
        <v>17.517499999999998</v>
      </c>
      <c r="Q28" s="39">
        <f t="shared" si="9"/>
        <v>15.699999999999998</v>
      </c>
      <c r="R28" s="31">
        <f t="shared" si="10"/>
        <v>6.1499999999999995</v>
      </c>
      <c r="S28" s="31">
        <f t="shared" si="10"/>
        <v>4.5</v>
      </c>
      <c r="T28" s="31">
        <f t="shared" si="21"/>
        <v>1.3499999999999999</v>
      </c>
      <c r="U28" s="31">
        <f t="shared" si="21"/>
        <v>3</v>
      </c>
      <c r="V28" s="31">
        <f t="shared" si="22"/>
        <v>0.7</v>
      </c>
      <c r="W28" s="39">
        <f t="shared" si="11"/>
        <v>1.8174999999999999</v>
      </c>
      <c r="X28" s="31">
        <f t="shared" si="23"/>
        <v>1.3174999999999999</v>
      </c>
      <c r="Y28" s="31">
        <f t="shared" si="24"/>
        <v>0.5</v>
      </c>
    </row>
    <row r="29" spans="1:25" ht="17.100000000000001" customHeight="1">
      <c r="A29" s="56"/>
      <c r="B29" s="40" t="s">
        <v>78</v>
      </c>
      <c r="C29" s="39">
        <f t="shared" si="6"/>
        <v>5</v>
      </c>
      <c r="D29" s="31">
        <v>3</v>
      </c>
      <c r="E29" s="31">
        <v>2</v>
      </c>
      <c r="F29" s="31">
        <v>0</v>
      </c>
      <c r="G29" s="31">
        <v>0</v>
      </c>
      <c r="H29" s="31">
        <v>0</v>
      </c>
      <c r="I29" s="39">
        <f t="shared" si="20"/>
        <v>49</v>
      </c>
      <c r="J29" s="31">
        <v>28</v>
      </c>
      <c r="K29" s="31">
        <v>12</v>
      </c>
      <c r="L29" s="31">
        <v>6</v>
      </c>
      <c r="M29" s="31">
        <v>3</v>
      </c>
      <c r="N29" s="31"/>
      <c r="O29" s="39"/>
      <c r="P29" s="36">
        <f t="shared" si="18"/>
        <v>8.85</v>
      </c>
      <c r="Q29" s="39">
        <f t="shared" si="9"/>
        <v>8.1</v>
      </c>
      <c r="R29" s="31">
        <f t="shared" si="10"/>
        <v>4.6499999999999995</v>
      </c>
      <c r="S29" s="31">
        <f t="shared" si="10"/>
        <v>2.1</v>
      </c>
      <c r="T29" s="31">
        <f t="shared" si="21"/>
        <v>0.89999999999999991</v>
      </c>
      <c r="U29" s="31">
        <f t="shared" si="21"/>
        <v>0.44999999999999996</v>
      </c>
      <c r="V29" s="31">
        <f t="shared" si="22"/>
        <v>0</v>
      </c>
      <c r="W29" s="39">
        <f t="shared" si="11"/>
        <v>0.75</v>
      </c>
      <c r="X29" s="31">
        <f t="shared" si="23"/>
        <v>0.75</v>
      </c>
      <c r="Y29" s="31">
        <f t="shared" si="24"/>
        <v>0</v>
      </c>
    </row>
    <row r="30" spans="1:25" ht="17.100000000000001" customHeight="1">
      <c r="A30" s="56"/>
      <c r="B30" s="40" t="s">
        <v>79</v>
      </c>
      <c r="C30" s="39">
        <f t="shared" si="6"/>
        <v>53</v>
      </c>
      <c r="D30" s="31">
        <v>25</v>
      </c>
      <c r="E30" s="31">
        <v>15</v>
      </c>
      <c r="F30" s="31">
        <v>8</v>
      </c>
      <c r="G30" s="31">
        <v>5</v>
      </c>
      <c r="H30" s="31">
        <v>0</v>
      </c>
      <c r="I30" s="39">
        <f t="shared" si="20"/>
        <v>17</v>
      </c>
      <c r="J30" s="31">
        <v>11</v>
      </c>
      <c r="K30" s="31">
        <v>5</v>
      </c>
      <c r="L30" s="31">
        <v>1</v>
      </c>
      <c r="M30" s="31"/>
      <c r="N30" s="31"/>
      <c r="O30" s="39"/>
      <c r="P30" s="36">
        <f t="shared" si="18"/>
        <v>11.624999999999998</v>
      </c>
      <c r="Q30" s="39">
        <f t="shared" si="9"/>
        <v>10.499999999999998</v>
      </c>
      <c r="R30" s="31">
        <f t="shared" si="10"/>
        <v>5.3999999999999995</v>
      </c>
      <c r="S30" s="31">
        <f t="shared" si="10"/>
        <v>3</v>
      </c>
      <c r="T30" s="31">
        <f t="shared" si="21"/>
        <v>1.3499999999999999</v>
      </c>
      <c r="U30" s="31">
        <f t="shared" si="21"/>
        <v>0.75</v>
      </c>
      <c r="V30" s="31">
        <f t="shared" si="22"/>
        <v>0</v>
      </c>
      <c r="W30" s="39">
        <f t="shared" si="11"/>
        <v>1.125</v>
      </c>
      <c r="X30" s="31">
        <f t="shared" si="23"/>
        <v>1.125</v>
      </c>
      <c r="Y30" s="31">
        <f t="shared" si="24"/>
        <v>0</v>
      </c>
    </row>
    <row r="31" spans="1:25" ht="17.100000000000001" customHeight="1">
      <c r="A31" s="56"/>
      <c r="B31" s="40" t="s">
        <v>80</v>
      </c>
      <c r="C31" s="39">
        <f t="shared" si="6"/>
        <v>71</v>
      </c>
      <c r="D31" s="31">
        <v>27</v>
      </c>
      <c r="E31" s="31">
        <v>22</v>
      </c>
      <c r="F31" s="31">
        <v>9</v>
      </c>
      <c r="G31" s="31">
        <v>13</v>
      </c>
      <c r="H31" s="31">
        <v>0</v>
      </c>
      <c r="I31" s="39">
        <f t="shared" si="20"/>
        <v>4</v>
      </c>
      <c r="J31" s="31"/>
      <c r="K31" s="31">
        <v>2</v>
      </c>
      <c r="L31" s="31"/>
      <c r="M31" s="43">
        <v>2</v>
      </c>
      <c r="N31" s="31"/>
      <c r="O31" s="39"/>
      <c r="P31" s="36">
        <f t="shared" si="18"/>
        <v>12.375</v>
      </c>
      <c r="Q31" s="39">
        <f t="shared" si="9"/>
        <v>11.25</v>
      </c>
      <c r="R31" s="31">
        <f t="shared" si="10"/>
        <v>4.05</v>
      </c>
      <c r="S31" s="31">
        <f t="shared" si="10"/>
        <v>3.5999999999999996</v>
      </c>
      <c r="T31" s="31">
        <f t="shared" si="21"/>
        <v>1.3499999999999999</v>
      </c>
      <c r="U31" s="31">
        <f t="shared" si="21"/>
        <v>2.25</v>
      </c>
      <c r="V31" s="31">
        <f t="shared" si="22"/>
        <v>0</v>
      </c>
      <c r="W31" s="39">
        <f t="shared" si="11"/>
        <v>1.125</v>
      </c>
      <c r="X31" s="31">
        <f t="shared" si="23"/>
        <v>1.125</v>
      </c>
      <c r="Y31" s="31">
        <f t="shared" si="24"/>
        <v>0</v>
      </c>
    </row>
    <row r="32" spans="1:25" s="23" customFormat="1" ht="17.100000000000001" customHeight="1">
      <c r="A32" s="56" t="s">
        <v>81</v>
      </c>
      <c r="B32" s="38" t="s">
        <v>68</v>
      </c>
      <c r="C32" s="39">
        <f t="shared" ref="C32:Y32" si="25">SUM(C33:C34)</f>
        <v>286</v>
      </c>
      <c r="D32" s="39">
        <f t="shared" si="25"/>
        <v>93</v>
      </c>
      <c r="E32" s="39">
        <f t="shared" si="25"/>
        <v>104</v>
      </c>
      <c r="F32" s="39">
        <f t="shared" si="25"/>
        <v>26</v>
      </c>
      <c r="G32" s="39">
        <f t="shared" si="25"/>
        <v>63</v>
      </c>
      <c r="H32" s="39">
        <f t="shared" si="25"/>
        <v>0</v>
      </c>
      <c r="I32" s="39">
        <f t="shared" si="25"/>
        <v>0</v>
      </c>
      <c r="J32" s="39">
        <f t="shared" si="25"/>
        <v>0</v>
      </c>
      <c r="K32" s="39">
        <f t="shared" si="25"/>
        <v>0</v>
      </c>
      <c r="L32" s="39">
        <f t="shared" si="25"/>
        <v>0</v>
      </c>
      <c r="M32" s="39">
        <f t="shared" si="25"/>
        <v>0</v>
      </c>
      <c r="N32" s="39">
        <f t="shared" si="25"/>
        <v>0</v>
      </c>
      <c r="O32" s="39">
        <f t="shared" si="25"/>
        <v>0</v>
      </c>
      <c r="P32" s="36">
        <f t="shared" si="25"/>
        <v>46.15</v>
      </c>
      <c r="Q32" s="39">
        <f t="shared" si="25"/>
        <v>42.9</v>
      </c>
      <c r="R32" s="39">
        <f t="shared" si="25"/>
        <v>13.95</v>
      </c>
      <c r="S32" s="39">
        <f t="shared" si="25"/>
        <v>15.599999999999998</v>
      </c>
      <c r="T32" s="39">
        <f t="shared" si="25"/>
        <v>3.8999999999999995</v>
      </c>
      <c r="U32" s="39">
        <f t="shared" si="25"/>
        <v>9.4499999999999993</v>
      </c>
      <c r="V32" s="39">
        <f t="shared" si="25"/>
        <v>0</v>
      </c>
      <c r="W32" s="39">
        <f t="shared" si="25"/>
        <v>3.25</v>
      </c>
      <c r="X32" s="39">
        <f t="shared" si="25"/>
        <v>3.25</v>
      </c>
      <c r="Y32" s="39">
        <f t="shared" si="25"/>
        <v>0</v>
      </c>
    </row>
    <row r="33" spans="1:25" ht="17.100000000000001" customHeight="1">
      <c r="A33" s="56"/>
      <c r="B33" s="40" t="s">
        <v>82</v>
      </c>
      <c r="C33" s="39">
        <f t="shared" si="6"/>
        <v>106</v>
      </c>
      <c r="D33" s="31">
        <v>34</v>
      </c>
      <c r="E33" s="31">
        <v>37</v>
      </c>
      <c r="F33" s="31">
        <v>9</v>
      </c>
      <c r="G33" s="31">
        <v>26</v>
      </c>
      <c r="H33" s="31">
        <v>0</v>
      </c>
      <c r="I33" s="39">
        <f>SUM(J33:N33)</f>
        <v>0</v>
      </c>
      <c r="J33" s="31"/>
      <c r="K33" s="31"/>
      <c r="L33" s="31"/>
      <c r="M33" s="31"/>
      <c r="N33" s="31"/>
      <c r="O33" s="42"/>
      <c r="P33" s="36">
        <f t="shared" si="18"/>
        <v>17.024999999999999</v>
      </c>
      <c r="Q33" s="39">
        <f t="shared" si="9"/>
        <v>15.899999999999999</v>
      </c>
      <c r="R33" s="31">
        <f t="shared" si="10"/>
        <v>5.0999999999999996</v>
      </c>
      <c r="S33" s="31">
        <f t="shared" si="10"/>
        <v>5.55</v>
      </c>
      <c r="T33" s="31">
        <f>SUM((F33+L33)*0.3*0.5)</f>
        <v>1.3499999999999999</v>
      </c>
      <c r="U33" s="31">
        <f>SUM((G33+M33)*0.3*0.5)</f>
        <v>3.9</v>
      </c>
      <c r="V33" s="31">
        <f>SUM((H33+N33)*0.7*0.5)</f>
        <v>0</v>
      </c>
      <c r="W33" s="39">
        <f t="shared" si="11"/>
        <v>1.125</v>
      </c>
      <c r="X33" s="31">
        <f>SUM((F33+L33)*0.25*0.5)+O33*0.385*0.5</f>
        <v>1.125</v>
      </c>
      <c r="Y33" s="31">
        <f>SUM((H33+N33)*0.5*0.5)</f>
        <v>0</v>
      </c>
    </row>
    <row r="34" spans="1:25" ht="17.100000000000001" customHeight="1">
      <c r="A34" s="56"/>
      <c r="B34" s="40" t="s">
        <v>83</v>
      </c>
      <c r="C34" s="39">
        <f t="shared" si="6"/>
        <v>180</v>
      </c>
      <c r="D34" s="31">
        <v>59</v>
      </c>
      <c r="E34" s="31">
        <v>67</v>
      </c>
      <c r="F34" s="31">
        <v>17</v>
      </c>
      <c r="G34" s="31">
        <v>37</v>
      </c>
      <c r="H34" s="31">
        <v>0</v>
      </c>
      <c r="I34" s="39">
        <f>SUM(J34:N34)</f>
        <v>0</v>
      </c>
      <c r="J34" s="31"/>
      <c r="K34" s="31"/>
      <c r="L34" s="31"/>
      <c r="M34" s="31"/>
      <c r="N34" s="31"/>
      <c r="O34" s="42"/>
      <c r="P34" s="36">
        <f t="shared" si="18"/>
        <v>29.125</v>
      </c>
      <c r="Q34" s="39">
        <f t="shared" si="9"/>
        <v>27</v>
      </c>
      <c r="R34" s="31">
        <f t="shared" si="10"/>
        <v>8.85</v>
      </c>
      <c r="S34" s="31">
        <f t="shared" si="10"/>
        <v>10.049999999999999</v>
      </c>
      <c r="T34" s="31">
        <f>SUM((F34+L34)*0.3*0.5)</f>
        <v>2.5499999999999998</v>
      </c>
      <c r="U34" s="31">
        <f>SUM((G34+M34)*0.3*0.5)</f>
        <v>5.55</v>
      </c>
      <c r="V34" s="31">
        <f>SUM((H34+N34)*0.7*0.5)</f>
        <v>0</v>
      </c>
      <c r="W34" s="39">
        <f t="shared" si="11"/>
        <v>2.125</v>
      </c>
      <c r="X34" s="31">
        <f>SUM((F34+L34)*0.25*0.5)+O34*0.385*0.5</f>
        <v>2.125</v>
      </c>
      <c r="Y34" s="31">
        <f>SUM((H34+N34)*0.5*0.5)</f>
        <v>0</v>
      </c>
    </row>
    <row r="35" spans="1:25" ht="33" customHeight="1">
      <c r="A35" s="64" t="s">
        <v>84</v>
      </c>
      <c r="B35" s="64"/>
      <c r="C35" s="64"/>
      <c r="D35" s="64"/>
      <c r="E35" s="64"/>
      <c r="F35" s="64"/>
      <c r="G35" s="64"/>
      <c r="H35" s="64"/>
      <c r="I35" s="64"/>
      <c r="J35" s="64"/>
      <c r="K35" s="64"/>
      <c r="L35" s="64"/>
      <c r="M35" s="64"/>
      <c r="N35" s="64"/>
      <c r="O35" s="64"/>
      <c r="P35" s="64"/>
      <c r="Q35" s="64"/>
      <c r="R35" s="64"/>
      <c r="S35" s="64"/>
      <c r="T35" s="64"/>
      <c r="U35" s="64"/>
      <c r="V35" s="64"/>
      <c r="W35" s="64"/>
      <c r="X35" s="64"/>
      <c r="Y35" s="64"/>
    </row>
  </sheetData>
  <mergeCells count="22">
    <mergeCell ref="A9:A17"/>
    <mergeCell ref="A18:A24"/>
    <mergeCell ref="P4:Y4"/>
    <mergeCell ref="C5:C6"/>
    <mergeCell ref="A35:Y35"/>
    <mergeCell ref="J5:N5"/>
    <mergeCell ref="P5:P6"/>
    <mergeCell ref="Q5:Q6"/>
    <mergeCell ref="R5:V5"/>
    <mergeCell ref="W5:W6"/>
    <mergeCell ref="X5:Y5"/>
    <mergeCell ref="A8:B8"/>
    <mergeCell ref="D5:H5"/>
    <mergeCell ref="I5:I6"/>
    <mergeCell ref="A25:A31"/>
    <mergeCell ref="A32:A34"/>
    <mergeCell ref="A2:Y2"/>
    <mergeCell ref="A4:A6"/>
    <mergeCell ref="B4:B6"/>
    <mergeCell ref="C4:H4"/>
    <mergeCell ref="I4:N4"/>
    <mergeCell ref="O4:O5"/>
  </mergeCells>
  <phoneticPr fontId="18" type="noConversion"/>
  <printOptions horizontalCentered="1"/>
  <pageMargins left="0.55118110236220474" right="0.55118110236220474" top="0.86614173228346458" bottom="0.70866141732283472" header="0.51181102362204722" footer="0.51181102362204722"/>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Y35"/>
  <sheetViews>
    <sheetView workbookViewId="0">
      <selection activeCell="X7" sqref="X7"/>
    </sheetView>
  </sheetViews>
  <sheetFormatPr defaultRowHeight="14.25"/>
  <cols>
    <col min="1" max="1" width="3.625" style="44" customWidth="1"/>
    <col min="2" max="2" width="11.125" style="24" customWidth="1"/>
    <col min="3" max="3" width="5.625" style="23" customWidth="1"/>
    <col min="4" max="8" width="5.625" style="24" customWidth="1"/>
    <col min="9" max="9" width="5.625" style="23" customWidth="1"/>
    <col min="10" max="14" width="5.625" style="24" customWidth="1"/>
    <col min="15" max="15" width="5.625" style="23" customWidth="1"/>
    <col min="16" max="16" width="8.625" style="46" customWidth="1"/>
    <col min="17" max="25" width="8.625" style="24" customWidth="1"/>
    <col min="26" max="16384" width="9" style="24"/>
  </cols>
  <sheetData>
    <row r="1" spans="1:25" ht="19.5" customHeight="1">
      <c r="A1" s="45" t="s">
        <v>85</v>
      </c>
    </row>
    <row r="2" spans="1:25" ht="22.5" customHeight="1">
      <c r="A2" s="57" t="s">
        <v>86</v>
      </c>
      <c r="B2" s="57"/>
      <c r="C2" s="57"/>
      <c r="D2" s="57"/>
      <c r="E2" s="57"/>
      <c r="F2" s="57"/>
      <c r="G2" s="57"/>
      <c r="H2" s="57"/>
      <c r="I2" s="57"/>
      <c r="J2" s="57"/>
      <c r="K2" s="57"/>
      <c r="L2" s="57"/>
      <c r="M2" s="57"/>
      <c r="N2" s="57"/>
      <c r="O2" s="57"/>
      <c r="P2" s="57"/>
      <c r="Q2" s="57"/>
      <c r="R2" s="57"/>
      <c r="S2" s="57"/>
      <c r="T2" s="57"/>
      <c r="U2" s="57"/>
      <c r="V2" s="57"/>
      <c r="W2" s="57"/>
      <c r="X2" s="57"/>
      <c r="Y2" s="57"/>
    </row>
    <row r="3" spans="1:25" ht="19.5" customHeight="1">
      <c r="A3" s="26"/>
      <c r="B3" s="26"/>
      <c r="C3" s="26"/>
      <c r="D3" s="26"/>
      <c r="E3" s="26"/>
      <c r="F3" s="26"/>
      <c r="G3" s="26"/>
      <c r="H3" s="26"/>
      <c r="I3" s="26"/>
      <c r="J3" s="26"/>
      <c r="K3" s="26"/>
      <c r="L3" s="26"/>
      <c r="M3" s="26"/>
      <c r="N3" s="26"/>
      <c r="O3" s="26"/>
      <c r="P3" s="26"/>
      <c r="Q3" s="26"/>
      <c r="R3" s="26"/>
      <c r="S3" s="26"/>
      <c r="T3" s="26"/>
      <c r="U3" s="26"/>
      <c r="V3" s="26"/>
      <c r="W3" s="26"/>
      <c r="X3" s="26"/>
      <c r="Y3" s="27" t="s">
        <v>87</v>
      </c>
    </row>
    <row r="4" spans="1:25" ht="20.100000000000001" customHeight="1">
      <c r="A4" s="56" t="s">
        <v>88</v>
      </c>
      <c r="B4" s="58" t="s">
        <v>89</v>
      </c>
      <c r="C4" s="58" t="s">
        <v>90</v>
      </c>
      <c r="D4" s="58"/>
      <c r="E4" s="58"/>
      <c r="F4" s="58"/>
      <c r="G4" s="58"/>
      <c r="H4" s="58"/>
      <c r="I4" s="58" t="s">
        <v>91</v>
      </c>
      <c r="J4" s="58"/>
      <c r="K4" s="58"/>
      <c r="L4" s="58"/>
      <c r="M4" s="58"/>
      <c r="N4" s="58"/>
      <c r="O4" s="59" t="s">
        <v>17</v>
      </c>
      <c r="P4" s="58" t="s">
        <v>18</v>
      </c>
      <c r="Q4" s="61"/>
      <c r="R4" s="61"/>
      <c r="S4" s="61"/>
      <c r="T4" s="61"/>
      <c r="U4" s="61"/>
      <c r="V4" s="61"/>
      <c r="W4" s="61"/>
      <c r="X4" s="61"/>
      <c r="Y4" s="61"/>
    </row>
    <row r="5" spans="1:25" ht="20.100000000000001" customHeight="1">
      <c r="A5" s="56"/>
      <c r="B5" s="58"/>
      <c r="C5" s="62" t="s">
        <v>19</v>
      </c>
      <c r="D5" s="69" t="s">
        <v>92</v>
      </c>
      <c r="E5" s="70"/>
      <c r="F5" s="70"/>
      <c r="G5" s="70"/>
      <c r="H5" s="71"/>
      <c r="I5" s="62" t="s">
        <v>19</v>
      </c>
      <c r="J5" s="69" t="s">
        <v>92</v>
      </c>
      <c r="K5" s="70"/>
      <c r="L5" s="70"/>
      <c r="M5" s="70"/>
      <c r="N5" s="70"/>
      <c r="O5" s="60"/>
      <c r="P5" s="72" t="s">
        <v>93</v>
      </c>
      <c r="Q5" s="62" t="s">
        <v>94</v>
      </c>
      <c r="R5" s="69" t="s">
        <v>92</v>
      </c>
      <c r="S5" s="70"/>
      <c r="T5" s="74"/>
      <c r="U5" s="74"/>
      <c r="V5" s="75"/>
      <c r="W5" s="62" t="s">
        <v>95</v>
      </c>
      <c r="X5" s="69" t="s">
        <v>92</v>
      </c>
      <c r="Y5" s="75"/>
    </row>
    <row r="6" spans="1:25" s="44" customFormat="1" ht="53.25" customHeight="1">
      <c r="A6" s="56"/>
      <c r="B6" s="58"/>
      <c r="C6" s="63"/>
      <c r="D6" s="28" t="s">
        <v>96</v>
      </c>
      <c r="E6" s="28" t="s">
        <v>97</v>
      </c>
      <c r="F6" s="28" t="s">
        <v>98</v>
      </c>
      <c r="G6" s="28" t="s">
        <v>99</v>
      </c>
      <c r="H6" s="29" t="s">
        <v>100</v>
      </c>
      <c r="I6" s="63"/>
      <c r="J6" s="28" t="s">
        <v>96</v>
      </c>
      <c r="K6" s="28" t="s">
        <v>97</v>
      </c>
      <c r="L6" s="28" t="s">
        <v>98</v>
      </c>
      <c r="M6" s="28" t="s">
        <v>99</v>
      </c>
      <c r="N6" s="29" t="s">
        <v>100</v>
      </c>
      <c r="O6" s="29" t="s">
        <v>98</v>
      </c>
      <c r="P6" s="73"/>
      <c r="Q6" s="63"/>
      <c r="R6" s="28" t="s">
        <v>96</v>
      </c>
      <c r="S6" s="28" t="s">
        <v>97</v>
      </c>
      <c r="T6" s="28" t="s">
        <v>98</v>
      </c>
      <c r="U6" s="28" t="s">
        <v>99</v>
      </c>
      <c r="V6" s="28" t="s">
        <v>100</v>
      </c>
      <c r="W6" s="63"/>
      <c r="X6" s="28" t="s">
        <v>98</v>
      </c>
      <c r="Y6" s="28" t="s">
        <v>100</v>
      </c>
    </row>
    <row r="7" spans="1:25" s="44" customFormat="1" ht="54.75" customHeight="1">
      <c r="A7" s="30" t="s">
        <v>101</v>
      </c>
      <c r="B7" s="31" t="s">
        <v>102</v>
      </c>
      <c r="C7" s="32" t="s">
        <v>103</v>
      </c>
      <c r="D7" s="31" t="s">
        <v>104</v>
      </c>
      <c r="E7" s="31" t="s">
        <v>105</v>
      </c>
      <c r="F7" s="31" t="s">
        <v>106</v>
      </c>
      <c r="G7" s="31" t="s">
        <v>107</v>
      </c>
      <c r="H7" s="33" t="s">
        <v>108</v>
      </c>
      <c r="I7" s="32" t="s">
        <v>109</v>
      </c>
      <c r="J7" s="31" t="s">
        <v>110</v>
      </c>
      <c r="K7" s="31" t="s">
        <v>111</v>
      </c>
      <c r="L7" s="31" t="s">
        <v>112</v>
      </c>
      <c r="M7" s="31" t="s">
        <v>113</v>
      </c>
      <c r="N7" s="33" t="s">
        <v>114</v>
      </c>
      <c r="O7" s="33" t="s">
        <v>115</v>
      </c>
      <c r="P7" s="34" t="s">
        <v>116</v>
      </c>
      <c r="Q7" s="32" t="s">
        <v>117</v>
      </c>
      <c r="R7" s="32" t="s">
        <v>118</v>
      </c>
      <c r="S7" s="32" t="s">
        <v>119</v>
      </c>
      <c r="T7" s="32" t="s">
        <v>120</v>
      </c>
      <c r="U7" s="32" t="s">
        <v>121</v>
      </c>
      <c r="V7" s="32" t="s">
        <v>122</v>
      </c>
      <c r="W7" s="34" t="s">
        <v>123</v>
      </c>
      <c r="X7" s="32" t="s">
        <v>124</v>
      </c>
      <c r="Y7" s="32" t="s">
        <v>125</v>
      </c>
    </row>
    <row r="8" spans="1:25" s="37" customFormat="1" ht="17.100000000000001" customHeight="1">
      <c r="A8" s="67" t="s">
        <v>93</v>
      </c>
      <c r="B8" s="68"/>
      <c r="C8" s="36">
        <f t="shared" ref="C8:Y8" si="0">SUM(C9+C18+C25+C32)</f>
        <v>1645</v>
      </c>
      <c r="D8" s="36">
        <f t="shared" si="0"/>
        <v>652</v>
      </c>
      <c r="E8" s="36">
        <f t="shared" si="0"/>
        <v>500</v>
      </c>
      <c r="F8" s="36">
        <f t="shared" si="0"/>
        <v>197</v>
      </c>
      <c r="G8" s="36">
        <f t="shared" si="0"/>
        <v>288</v>
      </c>
      <c r="H8" s="36">
        <f t="shared" si="0"/>
        <v>8</v>
      </c>
      <c r="I8" s="36">
        <f t="shared" si="0"/>
        <v>255</v>
      </c>
      <c r="J8" s="36">
        <f t="shared" si="0"/>
        <v>87</v>
      </c>
      <c r="K8" s="36">
        <f t="shared" si="0"/>
        <v>75</v>
      </c>
      <c r="L8" s="36">
        <f t="shared" si="0"/>
        <v>41</v>
      </c>
      <c r="M8" s="36">
        <f t="shared" si="0"/>
        <v>45</v>
      </c>
      <c r="N8" s="36">
        <f t="shared" si="0"/>
        <v>7</v>
      </c>
      <c r="O8" s="36">
        <f t="shared" si="0"/>
        <v>8</v>
      </c>
      <c r="P8" s="36">
        <f t="shared" si="0"/>
        <v>323.03999999999996</v>
      </c>
      <c r="Q8" s="36">
        <f t="shared" si="0"/>
        <v>288</v>
      </c>
      <c r="R8" s="36">
        <f t="shared" si="0"/>
        <v>110.85</v>
      </c>
      <c r="S8" s="36">
        <f t="shared" si="0"/>
        <v>86.25</v>
      </c>
      <c r="T8" s="36">
        <f t="shared" si="0"/>
        <v>35.699999999999996</v>
      </c>
      <c r="U8" s="36">
        <f t="shared" si="0"/>
        <v>49.949999999999996</v>
      </c>
      <c r="V8" s="36">
        <f t="shared" si="0"/>
        <v>5.2499999999999991</v>
      </c>
      <c r="W8" s="36">
        <f t="shared" si="0"/>
        <v>35.04</v>
      </c>
      <c r="X8" s="36">
        <f t="shared" si="0"/>
        <v>31.29</v>
      </c>
      <c r="Y8" s="36">
        <f t="shared" si="0"/>
        <v>3.75</v>
      </c>
    </row>
    <row r="9" spans="1:25" s="23" customFormat="1" ht="17.100000000000001" customHeight="1">
      <c r="A9" s="56" t="s">
        <v>126</v>
      </c>
      <c r="B9" s="38" t="s">
        <v>19</v>
      </c>
      <c r="C9" s="39">
        <f t="shared" ref="C9:Y9" si="1">SUM(C10:C17)</f>
        <v>600</v>
      </c>
      <c r="D9" s="39">
        <f t="shared" si="1"/>
        <v>239</v>
      </c>
      <c r="E9" s="39">
        <f t="shared" si="1"/>
        <v>175</v>
      </c>
      <c r="F9" s="39">
        <f t="shared" si="1"/>
        <v>73</v>
      </c>
      <c r="G9" s="39">
        <f t="shared" si="1"/>
        <v>110</v>
      </c>
      <c r="H9" s="39">
        <f t="shared" si="1"/>
        <v>3</v>
      </c>
      <c r="I9" s="39">
        <f t="shared" si="1"/>
        <v>76</v>
      </c>
      <c r="J9" s="39">
        <f t="shared" si="1"/>
        <v>30</v>
      </c>
      <c r="K9" s="39">
        <f t="shared" si="1"/>
        <v>16</v>
      </c>
      <c r="L9" s="39">
        <f t="shared" si="1"/>
        <v>12</v>
      </c>
      <c r="M9" s="39">
        <f t="shared" si="1"/>
        <v>14</v>
      </c>
      <c r="N9" s="39">
        <f t="shared" si="1"/>
        <v>4</v>
      </c>
      <c r="O9" s="39">
        <f t="shared" si="1"/>
        <v>3</v>
      </c>
      <c r="P9" s="36">
        <f t="shared" si="1"/>
        <v>115.7525</v>
      </c>
      <c r="Q9" s="39">
        <f t="shared" si="1"/>
        <v>102.80000000000001</v>
      </c>
      <c r="R9" s="39">
        <f t="shared" si="1"/>
        <v>40.349999999999994</v>
      </c>
      <c r="S9" s="39">
        <f t="shared" si="1"/>
        <v>28.65</v>
      </c>
      <c r="T9" s="39">
        <f t="shared" si="1"/>
        <v>12.749999999999998</v>
      </c>
      <c r="U9" s="39">
        <f t="shared" si="1"/>
        <v>18.600000000000001</v>
      </c>
      <c r="V9" s="39">
        <f t="shared" si="1"/>
        <v>2.4499999999999997</v>
      </c>
      <c r="W9" s="39">
        <f t="shared" si="1"/>
        <v>12.952500000000001</v>
      </c>
      <c r="X9" s="39">
        <f t="shared" si="1"/>
        <v>11.202500000000001</v>
      </c>
      <c r="Y9" s="39">
        <f t="shared" si="1"/>
        <v>1.75</v>
      </c>
    </row>
    <row r="10" spans="1:25" ht="17.100000000000001" customHeight="1">
      <c r="A10" s="56"/>
      <c r="B10" s="40" t="s">
        <v>59</v>
      </c>
      <c r="C10" s="39">
        <f t="shared" ref="C10:C17" si="2">SUM(D10:H10)</f>
        <v>79</v>
      </c>
      <c r="D10" s="33">
        <v>25</v>
      </c>
      <c r="E10" s="33">
        <v>24</v>
      </c>
      <c r="F10" s="33">
        <v>13</v>
      </c>
      <c r="G10" s="33">
        <v>16</v>
      </c>
      <c r="H10" s="33">
        <v>1</v>
      </c>
      <c r="I10" s="41">
        <f t="shared" ref="I10:I17" si="3">SUM(J10:N10)</f>
        <v>11</v>
      </c>
      <c r="J10" s="33">
        <v>1</v>
      </c>
      <c r="K10" s="33">
        <v>3</v>
      </c>
      <c r="L10" s="33">
        <v>1</v>
      </c>
      <c r="M10" s="33">
        <v>5</v>
      </c>
      <c r="N10" s="33">
        <v>1</v>
      </c>
      <c r="O10" s="38">
        <v>1</v>
      </c>
      <c r="P10" s="36">
        <f>SUM(Q10+W10)</f>
        <v>16.342499999999998</v>
      </c>
      <c r="Q10" s="39">
        <f>SUM(R10:V10)</f>
        <v>13.899999999999999</v>
      </c>
      <c r="R10" s="31">
        <f>SUM((D10+J10)*0.3*0.5)</f>
        <v>3.9</v>
      </c>
      <c r="S10" s="31">
        <f>SUM((E10+K10)*0.3*0.5)</f>
        <v>4.05</v>
      </c>
      <c r="T10" s="31">
        <f t="shared" ref="T10:U17" si="4">SUM((F10+L10)*0.3*0.5)</f>
        <v>2.1</v>
      </c>
      <c r="U10" s="31">
        <f t="shared" si="4"/>
        <v>3.15</v>
      </c>
      <c r="V10" s="31">
        <f t="shared" ref="V10:V17" si="5">SUM((H10+N10)*0.7*0.5)</f>
        <v>0.7</v>
      </c>
      <c r="W10" s="39">
        <f>SUM(X10:Y10)</f>
        <v>2.4424999999999999</v>
      </c>
      <c r="X10" s="31">
        <f t="shared" ref="X10:X17" si="6">SUM((F10+L10)*0.25*0.5)+O10*0.385*0.5</f>
        <v>1.9424999999999999</v>
      </c>
      <c r="Y10" s="31">
        <f t="shared" ref="Y10:Y17" si="7">SUM((H10+N10)*0.5*0.5)</f>
        <v>0.5</v>
      </c>
    </row>
    <row r="11" spans="1:25" ht="17.100000000000001" customHeight="1">
      <c r="A11" s="56"/>
      <c r="B11" s="40" t="s">
        <v>60</v>
      </c>
      <c r="C11" s="39">
        <f t="shared" si="2"/>
        <v>60</v>
      </c>
      <c r="D11" s="33">
        <v>17</v>
      </c>
      <c r="E11" s="33">
        <v>20</v>
      </c>
      <c r="F11" s="33">
        <v>11</v>
      </c>
      <c r="G11" s="33">
        <v>12</v>
      </c>
      <c r="H11" s="33">
        <v>0</v>
      </c>
      <c r="I11" s="41">
        <f t="shared" si="3"/>
        <v>14</v>
      </c>
      <c r="J11" s="33">
        <v>6</v>
      </c>
      <c r="K11" s="33">
        <v>2</v>
      </c>
      <c r="L11" s="33">
        <v>4</v>
      </c>
      <c r="M11" s="33">
        <v>2</v>
      </c>
      <c r="N11" s="33"/>
      <c r="O11" s="38"/>
      <c r="P11" s="36">
        <f t="shared" ref="P11:P17" si="8">SUM(Q11+W11)</f>
        <v>12.975</v>
      </c>
      <c r="Q11" s="39">
        <f t="shared" ref="Q11:Q34" si="9">SUM(R11:V11)</f>
        <v>11.1</v>
      </c>
      <c r="R11" s="31">
        <f t="shared" ref="R11:S34" si="10">SUM((D11+J11)*0.3*0.5)</f>
        <v>3.4499999999999997</v>
      </c>
      <c r="S11" s="31">
        <f t="shared" si="10"/>
        <v>3.3</v>
      </c>
      <c r="T11" s="31">
        <f t="shared" si="4"/>
        <v>2.25</v>
      </c>
      <c r="U11" s="31">
        <f t="shared" si="4"/>
        <v>2.1</v>
      </c>
      <c r="V11" s="31">
        <f t="shared" si="5"/>
        <v>0</v>
      </c>
      <c r="W11" s="39">
        <f t="shared" ref="W11:W34" si="11">SUM(X11:Y11)</f>
        <v>1.875</v>
      </c>
      <c r="X11" s="31">
        <f t="shared" si="6"/>
        <v>1.875</v>
      </c>
      <c r="Y11" s="31">
        <f t="shared" si="7"/>
        <v>0</v>
      </c>
    </row>
    <row r="12" spans="1:25" ht="17.100000000000001" customHeight="1">
      <c r="A12" s="56"/>
      <c r="B12" s="40" t="s">
        <v>61</v>
      </c>
      <c r="C12" s="39">
        <f t="shared" si="2"/>
        <v>54</v>
      </c>
      <c r="D12" s="33">
        <v>23</v>
      </c>
      <c r="E12" s="33">
        <v>14</v>
      </c>
      <c r="F12" s="33">
        <v>4</v>
      </c>
      <c r="G12" s="33">
        <v>12</v>
      </c>
      <c r="H12" s="33">
        <v>1</v>
      </c>
      <c r="I12" s="41">
        <f t="shared" si="3"/>
        <v>2</v>
      </c>
      <c r="J12" s="33">
        <v>1</v>
      </c>
      <c r="K12" s="33"/>
      <c r="L12" s="33"/>
      <c r="M12" s="33">
        <v>1</v>
      </c>
      <c r="N12" s="33"/>
      <c r="O12" s="38">
        <v>1</v>
      </c>
      <c r="P12" s="36">
        <f t="shared" si="8"/>
        <v>9.5424999999999986</v>
      </c>
      <c r="Q12" s="39">
        <f t="shared" si="9"/>
        <v>8.5999999999999979</v>
      </c>
      <c r="R12" s="31">
        <f t="shared" si="10"/>
        <v>3.5999999999999996</v>
      </c>
      <c r="S12" s="31">
        <f t="shared" si="10"/>
        <v>2.1</v>
      </c>
      <c r="T12" s="31">
        <f t="shared" si="4"/>
        <v>0.6</v>
      </c>
      <c r="U12" s="31">
        <f t="shared" si="4"/>
        <v>1.95</v>
      </c>
      <c r="V12" s="31">
        <f t="shared" si="5"/>
        <v>0.35</v>
      </c>
      <c r="W12" s="39">
        <f t="shared" si="11"/>
        <v>0.9425</v>
      </c>
      <c r="X12" s="31">
        <f t="shared" si="6"/>
        <v>0.6925</v>
      </c>
      <c r="Y12" s="31">
        <f t="shared" si="7"/>
        <v>0.25</v>
      </c>
    </row>
    <row r="13" spans="1:25" ht="17.100000000000001" customHeight="1">
      <c r="A13" s="56"/>
      <c r="B13" s="40" t="s">
        <v>62</v>
      </c>
      <c r="C13" s="39">
        <f t="shared" si="2"/>
        <v>80</v>
      </c>
      <c r="D13" s="33">
        <v>42</v>
      </c>
      <c r="E13" s="33">
        <v>20</v>
      </c>
      <c r="F13" s="33">
        <v>5</v>
      </c>
      <c r="G13" s="33">
        <v>13</v>
      </c>
      <c r="H13" s="33">
        <v>0</v>
      </c>
      <c r="I13" s="41">
        <f t="shared" si="3"/>
        <v>3</v>
      </c>
      <c r="J13" s="33">
        <v>1</v>
      </c>
      <c r="K13" s="33"/>
      <c r="L13" s="33">
        <v>1</v>
      </c>
      <c r="M13" s="33">
        <v>1</v>
      </c>
      <c r="N13" s="33"/>
      <c r="O13" s="38"/>
      <c r="P13" s="36">
        <f t="shared" si="8"/>
        <v>13.2</v>
      </c>
      <c r="Q13" s="39">
        <f t="shared" si="9"/>
        <v>12.45</v>
      </c>
      <c r="R13" s="31">
        <f t="shared" si="10"/>
        <v>6.45</v>
      </c>
      <c r="S13" s="31">
        <f t="shared" si="10"/>
        <v>3</v>
      </c>
      <c r="T13" s="31">
        <f t="shared" si="4"/>
        <v>0.89999999999999991</v>
      </c>
      <c r="U13" s="31">
        <f t="shared" si="4"/>
        <v>2.1</v>
      </c>
      <c r="V13" s="31">
        <f t="shared" si="5"/>
        <v>0</v>
      </c>
      <c r="W13" s="39">
        <f t="shared" si="11"/>
        <v>0.75</v>
      </c>
      <c r="X13" s="31">
        <f t="shared" si="6"/>
        <v>0.75</v>
      </c>
      <c r="Y13" s="31">
        <f t="shared" si="7"/>
        <v>0</v>
      </c>
    </row>
    <row r="14" spans="1:25" ht="17.100000000000001" customHeight="1">
      <c r="A14" s="56"/>
      <c r="B14" s="40" t="s">
        <v>63</v>
      </c>
      <c r="C14" s="39">
        <f t="shared" si="2"/>
        <v>91</v>
      </c>
      <c r="D14" s="33">
        <v>46</v>
      </c>
      <c r="E14" s="33">
        <v>24</v>
      </c>
      <c r="F14" s="33">
        <v>9</v>
      </c>
      <c r="G14" s="33">
        <v>12</v>
      </c>
      <c r="H14" s="33">
        <v>0</v>
      </c>
      <c r="I14" s="41">
        <f t="shared" si="3"/>
        <v>8</v>
      </c>
      <c r="J14" s="33">
        <v>6</v>
      </c>
      <c r="K14" s="33">
        <v>1</v>
      </c>
      <c r="L14" s="33">
        <v>1</v>
      </c>
      <c r="M14" s="33"/>
      <c r="N14" s="33"/>
      <c r="O14" s="38"/>
      <c r="P14" s="36">
        <f t="shared" si="8"/>
        <v>16.100000000000001</v>
      </c>
      <c r="Q14" s="39">
        <f t="shared" si="9"/>
        <v>14.850000000000001</v>
      </c>
      <c r="R14" s="31">
        <f t="shared" si="10"/>
        <v>7.8</v>
      </c>
      <c r="S14" s="31">
        <f t="shared" si="10"/>
        <v>3.75</v>
      </c>
      <c r="T14" s="31">
        <f t="shared" si="4"/>
        <v>1.5</v>
      </c>
      <c r="U14" s="31">
        <f t="shared" si="4"/>
        <v>1.7999999999999998</v>
      </c>
      <c r="V14" s="31">
        <f t="shared" si="5"/>
        <v>0</v>
      </c>
      <c r="W14" s="39">
        <f t="shared" si="11"/>
        <v>1.25</v>
      </c>
      <c r="X14" s="31">
        <f t="shared" si="6"/>
        <v>1.25</v>
      </c>
      <c r="Y14" s="31">
        <f t="shared" si="7"/>
        <v>0</v>
      </c>
    </row>
    <row r="15" spans="1:25" ht="17.100000000000001" customHeight="1">
      <c r="A15" s="56"/>
      <c r="B15" s="40" t="s">
        <v>64</v>
      </c>
      <c r="C15" s="39">
        <f t="shared" si="2"/>
        <v>80</v>
      </c>
      <c r="D15" s="33">
        <v>31</v>
      </c>
      <c r="E15" s="33">
        <v>26</v>
      </c>
      <c r="F15" s="33">
        <v>7</v>
      </c>
      <c r="G15" s="33">
        <v>15</v>
      </c>
      <c r="H15" s="33">
        <v>1</v>
      </c>
      <c r="I15" s="41">
        <f t="shared" si="3"/>
        <v>25</v>
      </c>
      <c r="J15" s="33">
        <v>12</v>
      </c>
      <c r="K15" s="33">
        <v>5</v>
      </c>
      <c r="L15" s="33">
        <v>5</v>
      </c>
      <c r="M15" s="33">
        <v>1</v>
      </c>
      <c r="N15" s="33">
        <v>2</v>
      </c>
      <c r="O15" s="38">
        <v>1</v>
      </c>
      <c r="P15" s="36">
        <f t="shared" si="8"/>
        <v>18.792499999999997</v>
      </c>
      <c r="Q15" s="39">
        <f t="shared" si="9"/>
        <v>16.349999999999998</v>
      </c>
      <c r="R15" s="31">
        <f t="shared" si="10"/>
        <v>6.45</v>
      </c>
      <c r="S15" s="31">
        <f t="shared" si="10"/>
        <v>4.6499999999999995</v>
      </c>
      <c r="T15" s="31">
        <f t="shared" si="4"/>
        <v>1.7999999999999998</v>
      </c>
      <c r="U15" s="31">
        <f t="shared" si="4"/>
        <v>2.4</v>
      </c>
      <c r="V15" s="31">
        <f t="shared" si="5"/>
        <v>1.0499999999999998</v>
      </c>
      <c r="W15" s="39">
        <f t="shared" si="11"/>
        <v>2.4424999999999999</v>
      </c>
      <c r="X15" s="31">
        <f t="shared" si="6"/>
        <v>1.6924999999999999</v>
      </c>
      <c r="Y15" s="31">
        <f t="shared" si="7"/>
        <v>0.75</v>
      </c>
    </row>
    <row r="16" spans="1:25" ht="17.100000000000001" customHeight="1">
      <c r="A16" s="56"/>
      <c r="B16" s="40" t="s">
        <v>65</v>
      </c>
      <c r="C16" s="39">
        <f t="shared" si="2"/>
        <v>47</v>
      </c>
      <c r="D16" s="33">
        <v>9</v>
      </c>
      <c r="E16" s="33">
        <v>14</v>
      </c>
      <c r="F16" s="33">
        <v>9</v>
      </c>
      <c r="G16" s="33">
        <v>15</v>
      </c>
      <c r="H16" s="33">
        <v>0</v>
      </c>
      <c r="I16" s="41">
        <f t="shared" si="3"/>
        <v>4</v>
      </c>
      <c r="J16" s="33">
        <v>1</v>
      </c>
      <c r="K16" s="33">
        <v>1</v>
      </c>
      <c r="L16" s="33"/>
      <c r="M16" s="33">
        <v>2</v>
      </c>
      <c r="N16" s="33"/>
      <c r="O16" s="38"/>
      <c r="P16" s="36">
        <f t="shared" si="8"/>
        <v>8.7749999999999986</v>
      </c>
      <c r="Q16" s="39">
        <f t="shared" si="9"/>
        <v>7.6499999999999995</v>
      </c>
      <c r="R16" s="31">
        <f t="shared" si="10"/>
        <v>1.5</v>
      </c>
      <c r="S16" s="31">
        <f t="shared" si="10"/>
        <v>2.25</v>
      </c>
      <c r="T16" s="31">
        <f t="shared" si="4"/>
        <v>1.3499999999999999</v>
      </c>
      <c r="U16" s="31">
        <f t="shared" si="4"/>
        <v>2.5499999999999998</v>
      </c>
      <c r="V16" s="31">
        <f t="shared" si="5"/>
        <v>0</v>
      </c>
      <c r="W16" s="39">
        <f t="shared" si="11"/>
        <v>1.125</v>
      </c>
      <c r="X16" s="31">
        <f t="shared" si="6"/>
        <v>1.125</v>
      </c>
      <c r="Y16" s="31">
        <f t="shared" si="7"/>
        <v>0</v>
      </c>
    </row>
    <row r="17" spans="1:25" ht="17.100000000000001" customHeight="1">
      <c r="A17" s="56"/>
      <c r="B17" s="40" t="s">
        <v>66</v>
      </c>
      <c r="C17" s="39">
        <f t="shared" si="2"/>
        <v>109</v>
      </c>
      <c r="D17" s="33">
        <v>46</v>
      </c>
      <c r="E17" s="33">
        <v>33</v>
      </c>
      <c r="F17" s="33">
        <v>15</v>
      </c>
      <c r="G17" s="33">
        <v>15</v>
      </c>
      <c r="H17" s="33">
        <v>0</v>
      </c>
      <c r="I17" s="41">
        <f t="shared" si="3"/>
        <v>9</v>
      </c>
      <c r="J17" s="33">
        <v>2</v>
      </c>
      <c r="K17" s="33">
        <v>4</v>
      </c>
      <c r="L17" s="33"/>
      <c r="M17" s="33">
        <v>2</v>
      </c>
      <c r="N17" s="33">
        <v>1</v>
      </c>
      <c r="O17" s="38"/>
      <c r="P17" s="36">
        <f t="shared" si="8"/>
        <v>20.025000000000002</v>
      </c>
      <c r="Q17" s="39">
        <f t="shared" si="9"/>
        <v>17.900000000000002</v>
      </c>
      <c r="R17" s="31">
        <f t="shared" si="10"/>
        <v>7.1999999999999993</v>
      </c>
      <c r="S17" s="31">
        <f t="shared" si="10"/>
        <v>5.55</v>
      </c>
      <c r="T17" s="31">
        <f t="shared" si="4"/>
        <v>2.25</v>
      </c>
      <c r="U17" s="31">
        <f t="shared" si="4"/>
        <v>2.5499999999999998</v>
      </c>
      <c r="V17" s="31">
        <f t="shared" si="5"/>
        <v>0.35</v>
      </c>
      <c r="W17" s="39">
        <f t="shared" si="11"/>
        <v>2.125</v>
      </c>
      <c r="X17" s="31">
        <f t="shared" si="6"/>
        <v>1.875</v>
      </c>
      <c r="Y17" s="31">
        <f t="shared" si="7"/>
        <v>0.25</v>
      </c>
    </row>
    <row r="18" spans="1:25" s="23" customFormat="1" ht="17.100000000000001" customHeight="1">
      <c r="A18" s="56" t="s">
        <v>67</v>
      </c>
      <c r="B18" s="38" t="s">
        <v>68</v>
      </c>
      <c r="C18" s="39">
        <f t="shared" ref="C18:Y18" si="12">SUM(C19:C24)</f>
        <v>335</v>
      </c>
      <c r="D18" s="41">
        <f t="shared" si="12"/>
        <v>141</v>
      </c>
      <c r="E18" s="41">
        <f t="shared" si="12"/>
        <v>106</v>
      </c>
      <c r="F18" s="41">
        <f t="shared" si="12"/>
        <v>39</v>
      </c>
      <c r="G18" s="41">
        <f t="shared" si="12"/>
        <v>48</v>
      </c>
      <c r="H18" s="41">
        <f t="shared" si="12"/>
        <v>1</v>
      </c>
      <c r="I18" s="41">
        <f t="shared" si="12"/>
        <v>117</v>
      </c>
      <c r="J18" s="41">
        <f t="shared" si="12"/>
        <v>29</v>
      </c>
      <c r="K18" s="41">
        <f t="shared" si="12"/>
        <v>37</v>
      </c>
      <c r="L18" s="41">
        <f t="shared" si="12"/>
        <v>24</v>
      </c>
      <c r="M18" s="41">
        <f t="shared" si="12"/>
        <v>25</v>
      </c>
      <c r="N18" s="41">
        <f t="shared" si="12"/>
        <v>2</v>
      </c>
      <c r="O18" s="39">
        <f t="shared" si="12"/>
        <v>2</v>
      </c>
      <c r="P18" s="36">
        <f t="shared" si="12"/>
        <v>77.41</v>
      </c>
      <c r="Q18" s="39">
        <f t="shared" si="12"/>
        <v>68.400000000000006</v>
      </c>
      <c r="R18" s="39">
        <f t="shared" si="12"/>
        <v>25.5</v>
      </c>
      <c r="S18" s="39">
        <f t="shared" si="12"/>
        <v>21.449999999999996</v>
      </c>
      <c r="T18" s="39">
        <f t="shared" si="12"/>
        <v>9.4499999999999993</v>
      </c>
      <c r="U18" s="39">
        <f t="shared" si="12"/>
        <v>10.95</v>
      </c>
      <c r="V18" s="39">
        <f t="shared" si="12"/>
        <v>1.0499999999999998</v>
      </c>
      <c r="W18" s="39">
        <f t="shared" si="12"/>
        <v>9.01</v>
      </c>
      <c r="X18" s="39">
        <f t="shared" si="12"/>
        <v>8.26</v>
      </c>
      <c r="Y18" s="39">
        <f t="shared" si="12"/>
        <v>0.75</v>
      </c>
    </row>
    <row r="19" spans="1:25" ht="17.100000000000001" customHeight="1">
      <c r="A19" s="56"/>
      <c r="B19" s="40" t="s">
        <v>69</v>
      </c>
      <c r="C19" s="39">
        <f t="shared" ref="C19:C24" si="13">SUM(D19:H19)</f>
        <v>79</v>
      </c>
      <c r="D19" s="33">
        <v>44</v>
      </c>
      <c r="E19" s="33">
        <v>14</v>
      </c>
      <c r="F19" s="33">
        <v>5</v>
      </c>
      <c r="G19" s="33">
        <v>15</v>
      </c>
      <c r="H19" s="33">
        <v>1</v>
      </c>
      <c r="I19" s="41">
        <f t="shared" ref="I19:I24" si="14">SUM(J19:N19)</f>
        <v>26</v>
      </c>
      <c r="J19" s="33">
        <v>6</v>
      </c>
      <c r="K19" s="33">
        <v>10</v>
      </c>
      <c r="L19" s="33">
        <v>5</v>
      </c>
      <c r="M19" s="33">
        <v>5</v>
      </c>
      <c r="N19" s="33"/>
      <c r="O19" s="39"/>
      <c r="P19" s="36">
        <f>SUM(Q19+W19)</f>
        <v>17.45</v>
      </c>
      <c r="Q19" s="39">
        <f t="shared" si="9"/>
        <v>15.95</v>
      </c>
      <c r="R19" s="31">
        <f t="shared" si="10"/>
        <v>7.5</v>
      </c>
      <c r="S19" s="31">
        <f t="shared" si="10"/>
        <v>3.5999999999999996</v>
      </c>
      <c r="T19" s="31">
        <f t="shared" ref="T19:U24" si="15">SUM((F19+L19)*0.3*0.5)</f>
        <v>1.5</v>
      </c>
      <c r="U19" s="31">
        <f t="shared" si="15"/>
        <v>3</v>
      </c>
      <c r="V19" s="31">
        <f t="shared" ref="V19:V24" si="16">SUM((H19+N19)*0.7*0.5)</f>
        <v>0.35</v>
      </c>
      <c r="W19" s="39">
        <f t="shared" si="11"/>
        <v>1.5</v>
      </c>
      <c r="X19" s="31">
        <f t="shared" ref="X19:X24" si="17">SUM((F19+L19)*0.25*0.5)+O19*0.385*0.5</f>
        <v>1.25</v>
      </c>
      <c r="Y19" s="31">
        <f t="shared" ref="Y19:Y24" si="18">SUM((H19+N19)*0.5*0.5)</f>
        <v>0.25</v>
      </c>
    </row>
    <row r="20" spans="1:25" ht="17.100000000000001" customHeight="1">
      <c r="A20" s="56"/>
      <c r="B20" s="40" t="s">
        <v>70</v>
      </c>
      <c r="C20" s="39">
        <f t="shared" si="13"/>
        <v>61</v>
      </c>
      <c r="D20" s="33">
        <v>30</v>
      </c>
      <c r="E20" s="33">
        <v>17</v>
      </c>
      <c r="F20" s="33">
        <v>8</v>
      </c>
      <c r="G20" s="33">
        <v>6</v>
      </c>
      <c r="H20" s="33">
        <v>0</v>
      </c>
      <c r="I20" s="41">
        <f t="shared" si="14"/>
        <v>22</v>
      </c>
      <c r="J20" s="33">
        <v>3</v>
      </c>
      <c r="K20" s="33">
        <v>5</v>
      </c>
      <c r="L20" s="33">
        <v>6</v>
      </c>
      <c r="M20" s="33">
        <v>8</v>
      </c>
      <c r="N20" s="33"/>
      <c r="O20" s="39"/>
      <c r="P20" s="36">
        <f t="shared" ref="P20:P34" si="19">SUM(Q20+W20)</f>
        <v>14.2</v>
      </c>
      <c r="Q20" s="39">
        <f t="shared" si="9"/>
        <v>12.45</v>
      </c>
      <c r="R20" s="31">
        <f t="shared" si="10"/>
        <v>4.95</v>
      </c>
      <c r="S20" s="31">
        <f t="shared" si="10"/>
        <v>3.3</v>
      </c>
      <c r="T20" s="31">
        <f t="shared" si="15"/>
        <v>2.1</v>
      </c>
      <c r="U20" s="31">
        <f t="shared" si="15"/>
        <v>2.1</v>
      </c>
      <c r="V20" s="31">
        <f t="shared" si="16"/>
        <v>0</v>
      </c>
      <c r="W20" s="39">
        <f t="shared" si="11"/>
        <v>1.75</v>
      </c>
      <c r="X20" s="31">
        <f t="shared" si="17"/>
        <v>1.75</v>
      </c>
      <c r="Y20" s="31">
        <f t="shared" si="18"/>
        <v>0</v>
      </c>
    </row>
    <row r="21" spans="1:25" ht="17.100000000000001" customHeight="1">
      <c r="A21" s="56"/>
      <c r="B21" s="40" t="s">
        <v>71</v>
      </c>
      <c r="C21" s="39">
        <f t="shared" si="13"/>
        <v>21</v>
      </c>
      <c r="D21" s="33">
        <v>5</v>
      </c>
      <c r="E21" s="33">
        <v>8</v>
      </c>
      <c r="F21" s="33">
        <v>4</v>
      </c>
      <c r="G21" s="33">
        <v>4</v>
      </c>
      <c r="H21" s="33">
        <v>0</v>
      </c>
      <c r="I21" s="41">
        <f t="shared" si="14"/>
        <v>2</v>
      </c>
      <c r="J21" s="33"/>
      <c r="K21" s="33"/>
      <c r="L21" s="33">
        <v>1</v>
      </c>
      <c r="M21" s="33">
        <v>1</v>
      </c>
      <c r="N21" s="33"/>
      <c r="O21" s="39">
        <v>1</v>
      </c>
      <c r="P21" s="36">
        <f t="shared" si="19"/>
        <v>4.2675000000000001</v>
      </c>
      <c r="Q21" s="39">
        <f t="shared" si="9"/>
        <v>3.45</v>
      </c>
      <c r="R21" s="31">
        <f t="shared" si="10"/>
        <v>0.75</v>
      </c>
      <c r="S21" s="31">
        <f t="shared" si="10"/>
        <v>1.2</v>
      </c>
      <c r="T21" s="31">
        <f t="shared" si="15"/>
        <v>0.75</v>
      </c>
      <c r="U21" s="31">
        <f t="shared" si="15"/>
        <v>0.75</v>
      </c>
      <c r="V21" s="31">
        <f t="shared" si="16"/>
        <v>0</v>
      </c>
      <c r="W21" s="39">
        <f t="shared" si="11"/>
        <v>0.8175</v>
      </c>
      <c r="X21" s="31">
        <f t="shared" si="17"/>
        <v>0.8175</v>
      </c>
      <c r="Y21" s="31">
        <f t="shared" si="18"/>
        <v>0</v>
      </c>
    </row>
    <row r="22" spans="1:25" ht="17.100000000000001" customHeight="1">
      <c r="A22" s="56"/>
      <c r="B22" s="40" t="s">
        <v>72</v>
      </c>
      <c r="C22" s="39">
        <f t="shared" si="13"/>
        <v>43</v>
      </c>
      <c r="D22" s="33">
        <v>14</v>
      </c>
      <c r="E22" s="33">
        <v>19</v>
      </c>
      <c r="F22" s="33">
        <v>4</v>
      </c>
      <c r="G22" s="33">
        <v>6</v>
      </c>
      <c r="H22" s="33">
        <v>0</v>
      </c>
      <c r="I22" s="41">
        <f t="shared" si="14"/>
        <v>41</v>
      </c>
      <c r="J22" s="33">
        <v>12</v>
      </c>
      <c r="K22" s="33">
        <v>13</v>
      </c>
      <c r="L22" s="33">
        <v>7</v>
      </c>
      <c r="M22" s="33">
        <v>8</v>
      </c>
      <c r="N22" s="33">
        <v>1</v>
      </c>
      <c r="O22" s="39"/>
      <c r="P22" s="36">
        <f t="shared" si="19"/>
        <v>14.424999999999999</v>
      </c>
      <c r="Q22" s="39">
        <f t="shared" si="9"/>
        <v>12.799999999999999</v>
      </c>
      <c r="R22" s="31">
        <f t="shared" si="10"/>
        <v>3.9</v>
      </c>
      <c r="S22" s="31">
        <f t="shared" si="10"/>
        <v>4.8</v>
      </c>
      <c r="T22" s="31">
        <f t="shared" si="15"/>
        <v>1.65</v>
      </c>
      <c r="U22" s="31">
        <f t="shared" si="15"/>
        <v>2.1</v>
      </c>
      <c r="V22" s="31">
        <f t="shared" si="16"/>
        <v>0.35</v>
      </c>
      <c r="W22" s="39">
        <f t="shared" si="11"/>
        <v>1.625</v>
      </c>
      <c r="X22" s="31">
        <f t="shared" si="17"/>
        <v>1.375</v>
      </c>
      <c r="Y22" s="31">
        <f t="shared" si="18"/>
        <v>0.25</v>
      </c>
    </row>
    <row r="23" spans="1:25" ht="17.100000000000001" customHeight="1">
      <c r="A23" s="56"/>
      <c r="B23" s="40" t="s">
        <v>73</v>
      </c>
      <c r="C23" s="39">
        <f t="shared" si="13"/>
        <v>29</v>
      </c>
      <c r="D23" s="33">
        <v>7</v>
      </c>
      <c r="E23" s="33">
        <v>13</v>
      </c>
      <c r="F23" s="33">
        <v>4</v>
      </c>
      <c r="G23" s="33">
        <v>5</v>
      </c>
      <c r="H23" s="33">
        <v>0</v>
      </c>
      <c r="I23" s="41">
        <f t="shared" si="14"/>
        <v>22</v>
      </c>
      <c r="J23" s="33">
        <v>7</v>
      </c>
      <c r="K23" s="33">
        <v>8</v>
      </c>
      <c r="L23" s="33">
        <v>5</v>
      </c>
      <c r="M23" s="33">
        <v>1</v>
      </c>
      <c r="N23" s="33">
        <v>1</v>
      </c>
      <c r="O23" s="39"/>
      <c r="P23" s="36">
        <f t="shared" si="19"/>
        <v>9.2249999999999996</v>
      </c>
      <c r="Q23" s="39">
        <f t="shared" si="9"/>
        <v>7.85</v>
      </c>
      <c r="R23" s="31">
        <f t="shared" si="10"/>
        <v>2.1</v>
      </c>
      <c r="S23" s="31">
        <f t="shared" si="10"/>
        <v>3.15</v>
      </c>
      <c r="T23" s="31">
        <f t="shared" si="15"/>
        <v>1.3499999999999999</v>
      </c>
      <c r="U23" s="31">
        <f t="shared" si="15"/>
        <v>0.89999999999999991</v>
      </c>
      <c r="V23" s="31">
        <f t="shared" si="16"/>
        <v>0.35</v>
      </c>
      <c r="W23" s="39">
        <f t="shared" si="11"/>
        <v>1.375</v>
      </c>
      <c r="X23" s="31">
        <f t="shared" si="17"/>
        <v>1.125</v>
      </c>
      <c r="Y23" s="31">
        <f t="shared" si="18"/>
        <v>0.25</v>
      </c>
    </row>
    <row r="24" spans="1:25" ht="17.100000000000001" customHeight="1">
      <c r="A24" s="56"/>
      <c r="B24" s="40" t="s">
        <v>74</v>
      </c>
      <c r="C24" s="39">
        <f t="shared" si="13"/>
        <v>102</v>
      </c>
      <c r="D24" s="33">
        <v>41</v>
      </c>
      <c r="E24" s="33">
        <v>35</v>
      </c>
      <c r="F24" s="33">
        <v>14</v>
      </c>
      <c r="G24" s="33">
        <v>12</v>
      </c>
      <c r="H24" s="33">
        <v>0</v>
      </c>
      <c r="I24" s="41">
        <f t="shared" si="14"/>
        <v>4</v>
      </c>
      <c r="J24" s="33">
        <v>1</v>
      </c>
      <c r="K24" s="33">
        <v>1</v>
      </c>
      <c r="L24" s="33"/>
      <c r="M24" s="33">
        <v>2</v>
      </c>
      <c r="N24" s="33"/>
      <c r="O24" s="39">
        <v>1</v>
      </c>
      <c r="P24" s="36">
        <f t="shared" si="19"/>
        <v>17.842499999999998</v>
      </c>
      <c r="Q24" s="39">
        <f t="shared" si="9"/>
        <v>15.899999999999999</v>
      </c>
      <c r="R24" s="31">
        <f t="shared" si="10"/>
        <v>6.3</v>
      </c>
      <c r="S24" s="31">
        <f t="shared" si="10"/>
        <v>5.3999999999999995</v>
      </c>
      <c r="T24" s="31">
        <f t="shared" si="15"/>
        <v>2.1</v>
      </c>
      <c r="U24" s="31">
        <f t="shared" si="15"/>
        <v>2.1</v>
      </c>
      <c r="V24" s="31">
        <f t="shared" si="16"/>
        <v>0</v>
      </c>
      <c r="W24" s="39">
        <f t="shared" si="11"/>
        <v>1.9424999999999999</v>
      </c>
      <c r="X24" s="31">
        <f t="shared" si="17"/>
        <v>1.9424999999999999</v>
      </c>
      <c r="Y24" s="31">
        <f t="shared" si="18"/>
        <v>0</v>
      </c>
    </row>
    <row r="25" spans="1:25" s="23" customFormat="1" ht="17.100000000000001" customHeight="1">
      <c r="A25" s="56" t="s">
        <v>2</v>
      </c>
      <c r="B25" s="38" t="s">
        <v>68</v>
      </c>
      <c r="C25" s="39">
        <f t="shared" ref="C25:Y25" si="20">SUM(C26:C31)</f>
        <v>443</v>
      </c>
      <c r="D25" s="41">
        <f t="shared" si="20"/>
        <v>191</v>
      </c>
      <c r="E25" s="41">
        <f t="shared" si="20"/>
        <v>131</v>
      </c>
      <c r="F25" s="41">
        <f t="shared" si="20"/>
        <v>55</v>
      </c>
      <c r="G25" s="41">
        <f t="shared" si="20"/>
        <v>63</v>
      </c>
      <c r="H25" s="41">
        <f t="shared" si="20"/>
        <v>3</v>
      </c>
      <c r="I25" s="41">
        <f t="shared" si="20"/>
        <v>62</v>
      </c>
      <c r="J25" s="41">
        <f t="shared" si="20"/>
        <v>28</v>
      </c>
      <c r="K25" s="41">
        <f t="shared" si="20"/>
        <v>22</v>
      </c>
      <c r="L25" s="41">
        <f t="shared" si="20"/>
        <v>5</v>
      </c>
      <c r="M25" s="41">
        <f t="shared" si="20"/>
        <v>6</v>
      </c>
      <c r="N25" s="41">
        <f t="shared" si="20"/>
        <v>1</v>
      </c>
      <c r="O25" s="39">
        <f t="shared" si="20"/>
        <v>3</v>
      </c>
      <c r="P25" s="36">
        <f t="shared" si="20"/>
        <v>85.627499999999998</v>
      </c>
      <c r="Q25" s="39">
        <f t="shared" si="20"/>
        <v>76.55</v>
      </c>
      <c r="R25" s="39">
        <f t="shared" si="20"/>
        <v>32.85</v>
      </c>
      <c r="S25" s="39">
        <f t="shared" si="20"/>
        <v>22.95</v>
      </c>
      <c r="T25" s="39">
        <f t="shared" si="20"/>
        <v>9</v>
      </c>
      <c r="U25" s="39">
        <f t="shared" si="20"/>
        <v>10.35</v>
      </c>
      <c r="V25" s="39">
        <f t="shared" si="20"/>
        <v>1.4</v>
      </c>
      <c r="W25" s="39">
        <f t="shared" si="20"/>
        <v>9.0775000000000006</v>
      </c>
      <c r="X25" s="39">
        <f t="shared" si="20"/>
        <v>8.0775000000000006</v>
      </c>
      <c r="Y25" s="39">
        <f t="shared" si="20"/>
        <v>1</v>
      </c>
    </row>
    <row r="26" spans="1:25" ht="17.100000000000001" customHeight="1">
      <c r="A26" s="56"/>
      <c r="B26" s="40" t="s">
        <v>75</v>
      </c>
      <c r="C26" s="39">
        <f t="shared" ref="C26:C31" si="21">SUM(D26:H26)</f>
        <v>61</v>
      </c>
      <c r="D26" s="33">
        <v>34</v>
      </c>
      <c r="E26" s="33">
        <v>17</v>
      </c>
      <c r="F26" s="33">
        <v>9</v>
      </c>
      <c r="G26" s="33">
        <v>1</v>
      </c>
      <c r="H26" s="33">
        <v>0</v>
      </c>
      <c r="I26" s="41">
        <f t="shared" ref="I26:I31" si="22">SUM(J26:N26)</f>
        <v>8</v>
      </c>
      <c r="J26" s="33">
        <v>7</v>
      </c>
      <c r="K26" s="33">
        <v>1</v>
      </c>
      <c r="L26" s="33"/>
      <c r="M26" s="33"/>
      <c r="N26" s="33"/>
      <c r="O26" s="39"/>
      <c r="P26" s="36">
        <f t="shared" si="19"/>
        <v>11.475</v>
      </c>
      <c r="Q26" s="39">
        <f t="shared" si="9"/>
        <v>10.35</v>
      </c>
      <c r="R26" s="31">
        <f t="shared" si="10"/>
        <v>6.1499999999999995</v>
      </c>
      <c r="S26" s="31">
        <f t="shared" si="10"/>
        <v>2.6999999999999997</v>
      </c>
      <c r="T26" s="31">
        <f t="shared" ref="T26:U31" si="23">SUM((F26+L26)*0.3*0.5)</f>
        <v>1.3499999999999999</v>
      </c>
      <c r="U26" s="31">
        <f t="shared" si="23"/>
        <v>0.15</v>
      </c>
      <c r="V26" s="31">
        <f t="shared" ref="V26:V31" si="24">SUM((H26+N26)*0.7*0.5)</f>
        <v>0</v>
      </c>
      <c r="W26" s="39">
        <f t="shared" si="11"/>
        <v>1.125</v>
      </c>
      <c r="X26" s="31">
        <f t="shared" ref="X26:X31" si="25">SUM((F26+L26)*0.25*0.5)+O26*0.385*0.5</f>
        <v>1.125</v>
      </c>
      <c r="Y26" s="31">
        <f t="shared" ref="Y26:Y31" si="26">SUM((H26+N26)*0.5*0.5)</f>
        <v>0</v>
      </c>
    </row>
    <row r="27" spans="1:25" ht="17.100000000000001" customHeight="1">
      <c r="A27" s="56"/>
      <c r="B27" s="40" t="s">
        <v>76</v>
      </c>
      <c r="C27" s="39">
        <f t="shared" si="21"/>
        <v>70</v>
      </c>
      <c r="D27" s="33">
        <v>24</v>
      </c>
      <c r="E27" s="33">
        <v>21</v>
      </c>
      <c r="F27" s="33">
        <v>14</v>
      </c>
      <c r="G27" s="33">
        <v>11</v>
      </c>
      <c r="H27" s="33">
        <v>0</v>
      </c>
      <c r="I27" s="41">
        <f t="shared" si="22"/>
        <v>7</v>
      </c>
      <c r="J27" s="33">
        <v>1</v>
      </c>
      <c r="K27" s="33">
        <v>2</v>
      </c>
      <c r="L27" s="33"/>
      <c r="M27" s="33">
        <v>3</v>
      </c>
      <c r="N27" s="33">
        <v>1</v>
      </c>
      <c r="O27" s="39">
        <v>2</v>
      </c>
      <c r="P27" s="36">
        <f t="shared" si="19"/>
        <v>14.134999999999998</v>
      </c>
      <c r="Q27" s="39">
        <f t="shared" si="9"/>
        <v>11.749999999999998</v>
      </c>
      <c r="R27" s="31">
        <f t="shared" si="10"/>
        <v>3.75</v>
      </c>
      <c r="S27" s="31">
        <f t="shared" si="10"/>
        <v>3.4499999999999997</v>
      </c>
      <c r="T27" s="31">
        <f t="shared" si="23"/>
        <v>2.1</v>
      </c>
      <c r="U27" s="31">
        <f t="shared" si="23"/>
        <v>2.1</v>
      </c>
      <c r="V27" s="31">
        <f t="shared" si="24"/>
        <v>0.35</v>
      </c>
      <c r="W27" s="39">
        <f t="shared" si="11"/>
        <v>2.3849999999999998</v>
      </c>
      <c r="X27" s="31">
        <f t="shared" si="25"/>
        <v>2.1349999999999998</v>
      </c>
      <c r="Y27" s="31">
        <f t="shared" si="26"/>
        <v>0.25</v>
      </c>
    </row>
    <row r="28" spans="1:25" ht="17.100000000000001" customHeight="1">
      <c r="A28" s="56"/>
      <c r="B28" s="40" t="s">
        <v>77</v>
      </c>
      <c r="C28" s="39">
        <f t="shared" si="21"/>
        <v>93</v>
      </c>
      <c r="D28" s="33">
        <v>40</v>
      </c>
      <c r="E28" s="33">
        <v>21</v>
      </c>
      <c r="F28" s="33">
        <v>6</v>
      </c>
      <c r="G28" s="33">
        <v>24</v>
      </c>
      <c r="H28" s="33">
        <v>2</v>
      </c>
      <c r="I28" s="41">
        <f t="shared" si="22"/>
        <v>9</v>
      </c>
      <c r="J28" s="33">
        <v>4</v>
      </c>
      <c r="K28" s="33">
        <v>3</v>
      </c>
      <c r="L28" s="33"/>
      <c r="M28" s="33">
        <v>2</v>
      </c>
      <c r="N28" s="33"/>
      <c r="O28" s="39">
        <v>1</v>
      </c>
      <c r="P28" s="36">
        <f t="shared" si="19"/>
        <v>17.142499999999998</v>
      </c>
      <c r="Q28" s="39">
        <f t="shared" si="9"/>
        <v>15.7</v>
      </c>
      <c r="R28" s="31">
        <f t="shared" si="10"/>
        <v>6.6</v>
      </c>
      <c r="S28" s="31">
        <f t="shared" si="10"/>
        <v>3.5999999999999996</v>
      </c>
      <c r="T28" s="31">
        <f t="shared" si="23"/>
        <v>0.89999999999999991</v>
      </c>
      <c r="U28" s="31">
        <f t="shared" si="23"/>
        <v>3.9</v>
      </c>
      <c r="V28" s="31">
        <f t="shared" si="24"/>
        <v>0.7</v>
      </c>
      <c r="W28" s="39">
        <f t="shared" si="11"/>
        <v>1.4424999999999999</v>
      </c>
      <c r="X28" s="31">
        <f t="shared" si="25"/>
        <v>0.9425</v>
      </c>
      <c r="Y28" s="31">
        <f t="shared" si="26"/>
        <v>0.5</v>
      </c>
    </row>
    <row r="29" spans="1:25" ht="17.100000000000001" customHeight="1">
      <c r="A29" s="56"/>
      <c r="B29" s="40" t="s">
        <v>78</v>
      </c>
      <c r="C29" s="39">
        <f t="shared" si="21"/>
        <v>51</v>
      </c>
      <c r="D29" s="33">
        <v>24</v>
      </c>
      <c r="E29" s="33">
        <v>20</v>
      </c>
      <c r="F29" s="33">
        <v>4</v>
      </c>
      <c r="G29" s="33">
        <v>3</v>
      </c>
      <c r="H29" s="33">
        <v>0</v>
      </c>
      <c r="I29" s="41">
        <f t="shared" si="22"/>
        <v>23</v>
      </c>
      <c r="J29" s="33">
        <v>11</v>
      </c>
      <c r="K29" s="33">
        <v>6</v>
      </c>
      <c r="L29" s="33">
        <v>5</v>
      </c>
      <c r="M29" s="33">
        <v>1</v>
      </c>
      <c r="N29" s="33"/>
      <c r="O29" s="39"/>
      <c r="P29" s="36">
        <f t="shared" si="19"/>
        <v>12.225</v>
      </c>
      <c r="Q29" s="39">
        <f t="shared" si="9"/>
        <v>11.1</v>
      </c>
      <c r="R29" s="31">
        <f t="shared" si="10"/>
        <v>5.25</v>
      </c>
      <c r="S29" s="31">
        <f t="shared" si="10"/>
        <v>3.9</v>
      </c>
      <c r="T29" s="31">
        <f t="shared" si="23"/>
        <v>1.3499999999999999</v>
      </c>
      <c r="U29" s="31">
        <f t="shared" si="23"/>
        <v>0.6</v>
      </c>
      <c r="V29" s="31">
        <f t="shared" si="24"/>
        <v>0</v>
      </c>
      <c r="W29" s="39">
        <f t="shared" si="11"/>
        <v>1.125</v>
      </c>
      <c r="X29" s="31">
        <f t="shared" si="25"/>
        <v>1.125</v>
      </c>
      <c r="Y29" s="31">
        <f t="shared" si="26"/>
        <v>0</v>
      </c>
    </row>
    <row r="30" spans="1:25" ht="17.100000000000001" customHeight="1">
      <c r="A30" s="56"/>
      <c r="B30" s="40" t="s">
        <v>79</v>
      </c>
      <c r="C30" s="39">
        <f t="shared" si="21"/>
        <v>86</v>
      </c>
      <c r="D30" s="33">
        <v>37</v>
      </c>
      <c r="E30" s="33">
        <v>29</v>
      </c>
      <c r="F30" s="33">
        <v>11</v>
      </c>
      <c r="G30" s="33">
        <v>8</v>
      </c>
      <c r="H30" s="33">
        <v>1</v>
      </c>
      <c r="I30" s="41">
        <f t="shared" si="22"/>
        <v>12</v>
      </c>
      <c r="J30" s="33">
        <v>4</v>
      </c>
      <c r="K30" s="33">
        <v>8</v>
      </c>
      <c r="L30" s="33"/>
      <c r="M30" s="33"/>
      <c r="N30" s="33"/>
      <c r="O30" s="39"/>
      <c r="P30" s="36">
        <f t="shared" si="19"/>
        <v>16.524999999999999</v>
      </c>
      <c r="Q30" s="39">
        <f t="shared" si="9"/>
        <v>14.899999999999999</v>
      </c>
      <c r="R30" s="31">
        <f t="shared" si="10"/>
        <v>6.1499999999999995</v>
      </c>
      <c r="S30" s="31">
        <f t="shared" si="10"/>
        <v>5.55</v>
      </c>
      <c r="T30" s="31">
        <f t="shared" si="23"/>
        <v>1.65</v>
      </c>
      <c r="U30" s="31">
        <f t="shared" si="23"/>
        <v>1.2</v>
      </c>
      <c r="V30" s="31">
        <f t="shared" si="24"/>
        <v>0.35</v>
      </c>
      <c r="W30" s="39">
        <f t="shared" si="11"/>
        <v>1.625</v>
      </c>
      <c r="X30" s="31">
        <f t="shared" si="25"/>
        <v>1.375</v>
      </c>
      <c r="Y30" s="31">
        <f t="shared" si="26"/>
        <v>0.25</v>
      </c>
    </row>
    <row r="31" spans="1:25" ht="17.100000000000001" customHeight="1">
      <c r="A31" s="56"/>
      <c r="B31" s="40" t="s">
        <v>80</v>
      </c>
      <c r="C31" s="39">
        <f t="shared" si="21"/>
        <v>82</v>
      </c>
      <c r="D31" s="33">
        <v>32</v>
      </c>
      <c r="E31" s="33">
        <v>23</v>
      </c>
      <c r="F31" s="33">
        <v>11</v>
      </c>
      <c r="G31" s="33">
        <v>16</v>
      </c>
      <c r="H31" s="33">
        <v>0</v>
      </c>
      <c r="I31" s="41">
        <f t="shared" si="22"/>
        <v>3</v>
      </c>
      <c r="J31" s="33">
        <v>1</v>
      </c>
      <c r="K31" s="33">
        <v>2</v>
      </c>
      <c r="L31" s="33"/>
      <c r="M31" s="33"/>
      <c r="N31" s="33"/>
      <c r="O31" s="39"/>
      <c r="P31" s="36">
        <f t="shared" si="19"/>
        <v>14.125</v>
      </c>
      <c r="Q31" s="39">
        <f t="shared" si="9"/>
        <v>12.75</v>
      </c>
      <c r="R31" s="31">
        <f t="shared" si="10"/>
        <v>4.95</v>
      </c>
      <c r="S31" s="31">
        <f t="shared" si="10"/>
        <v>3.75</v>
      </c>
      <c r="T31" s="31">
        <f t="shared" si="23"/>
        <v>1.65</v>
      </c>
      <c r="U31" s="31">
        <f t="shared" si="23"/>
        <v>2.4</v>
      </c>
      <c r="V31" s="31">
        <f t="shared" si="24"/>
        <v>0</v>
      </c>
      <c r="W31" s="39">
        <f t="shared" si="11"/>
        <v>1.375</v>
      </c>
      <c r="X31" s="31">
        <f t="shared" si="25"/>
        <v>1.375</v>
      </c>
      <c r="Y31" s="31">
        <f t="shared" si="26"/>
        <v>0</v>
      </c>
    </row>
    <row r="32" spans="1:25" s="23" customFormat="1" ht="17.100000000000001" customHeight="1">
      <c r="A32" s="56" t="s">
        <v>81</v>
      </c>
      <c r="B32" s="38" t="s">
        <v>68</v>
      </c>
      <c r="C32" s="39">
        <f t="shared" ref="C32:Y32" si="27">SUM(C33:C34)</f>
        <v>267</v>
      </c>
      <c r="D32" s="41">
        <f t="shared" si="27"/>
        <v>81</v>
      </c>
      <c r="E32" s="41">
        <f t="shared" si="27"/>
        <v>88</v>
      </c>
      <c r="F32" s="41">
        <f t="shared" si="27"/>
        <v>30</v>
      </c>
      <c r="G32" s="41">
        <f t="shared" si="27"/>
        <v>67</v>
      </c>
      <c r="H32" s="41">
        <f t="shared" si="27"/>
        <v>1</v>
      </c>
      <c r="I32" s="41">
        <f t="shared" si="27"/>
        <v>0</v>
      </c>
      <c r="J32" s="41">
        <f t="shared" si="27"/>
        <v>0</v>
      </c>
      <c r="K32" s="41">
        <f t="shared" si="27"/>
        <v>0</v>
      </c>
      <c r="L32" s="41">
        <f t="shared" si="27"/>
        <v>0</v>
      </c>
      <c r="M32" s="41">
        <f t="shared" si="27"/>
        <v>0</v>
      </c>
      <c r="N32" s="41">
        <f t="shared" si="27"/>
        <v>0</v>
      </c>
      <c r="O32" s="39">
        <f t="shared" si="27"/>
        <v>0</v>
      </c>
      <c r="P32" s="36">
        <f t="shared" si="27"/>
        <v>44.25</v>
      </c>
      <c r="Q32" s="39">
        <f t="shared" si="27"/>
        <v>40.25</v>
      </c>
      <c r="R32" s="39">
        <f t="shared" si="27"/>
        <v>12.15</v>
      </c>
      <c r="S32" s="39">
        <f t="shared" si="27"/>
        <v>13.2</v>
      </c>
      <c r="T32" s="39">
        <f t="shared" si="27"/>
        <v>4.5</v>
      </c>
      <c r="U32" s="39">
        <f t="shared" si="27"/>
        <v>10.049999999999999</v>
      </c>
      <c r="V32" s="39">
        <f t="shared" si="27"/>
        <v>0.35</v>
      </c>
      <c r="W32" s="39">
        <f t="shared" si="27"/>
        <v>4</v>
      </c>
      <c r="X32" s="39">
        <f t="shared" si="27"/>
        <v>3.75</v>
      </c>
      <c r="Y32" s="39">
        <f t="shared" si="27"/>
        <v>0.25</v>
      </c>
    </row>
    <row r="33" spans="1:25" ht="17.100000000000001" customHeight="1">
      <c r="A33" s="56"/>
      <c r="B33" s="40" t="s">
        <v>82</v>
      </c>
      <c r="C33" s="39">
        <f>SUM(D33:H33)</f>
        <v>99</v>
      </c>
      <c r="D33" s="33">
        <v>26</v>
      </c>
      <c r="E33" s="33">
        <v>35</v>
      </c>
      <c r="F33" s="33">
        <v>11</v>
      </c>
      <c r="G33" s="33">
        <v>26</v>
      </c>
      <c r="H33" s="33">
        <v>1</v>
      </c>
      <c r="I33" s="41">
        <v>0</v>
      </c>
      <c r="J33" s="33"/>
      <c r="K33" s="33"/>
      <c r="L33" s="33"/>
      <c r="M33" s="33"/>
      <c r="N33" s="33"/>
      <c r="O33" s="42"/>
      <c r="P33" s="36">
        <f t="shared" si="19"/>
        <v>16.675000000000001</v>
      </c>
      <c r="Q33" s="39">
        <f t="shared" si="9"/>
        <v>15.05</v>
      </c>
      <c r="R33" s="31">
        <f t="shared" si="10"/>
        <v>3.9</v>
      </c>
      <c r="S33" s="31">
        <f t="shared" si="10"/>
        <v>5.25</v>
      </c>
      <c r="T33" s="31">
        <f>SUM((F33+L33)*0.3*0.5)</f>
        <v>1.65</v>
      </c>
      <c r="U33" s="31">
        <f>SUM((G33+M33)*0.3*0.5)</f>
        <v>3.9</v>
      </c>
      <c r="V33" s="31">
        <f>SUM((H33+N33)*0.7*0.5)</f>
        <v>0.35</v>
      </c>
      <c r="W33" s="39">
        <f t="shared" si="11"/>
        <v>1.625</v>
      </c>
      <c r="X33" s="31">
        <f>SUM((F33+L33)*0.25*0.5)+O33*0.385*0.5</f>
        <v>1.375</v>
      </c>
      <c r="Y33" s="31">
        <f>SUM((H33+N33)*0.5*0.5)</f>
        <v>0.25</v>
      </c>
    </row>
    <row r="34" spans="1:25" ht="17.100000000000001" customHeight="1">
      <c r="A34" s="56"/>
      <c r="B34" s="40" t="s">
        <v>83</v>
      </c>
      <c r="C34" s="39">
        <f>SUM(D34:H34)</f>
        <v>168</v>
      </c>
      <c r="D34" s="33">
        <v>55</v>
      </c>
      <c r="E34" s="33">
        <v>53</v>
      </c>
      <c r="F34" s="33">
        <v>19</v>
      </c>
      <c r="G34" s="33">
        <v>41</v>
      </c>
      <c r="H34" s="33">
        <v>0</v>
      </c>
      <c r="I34" s="41">
        <f>SUM(J34:N34)</f>
        <v>0</v>
      </c>
      <c r="J34" s="33"/>
      <c r="K34" s="33"/>
      <c r="L34" s="33"/>
      <c r="M34" s="33"/>
      <c r="N34" s="33"/>
      <c r="O34" s="42"/>
      <c r="P34" s="36">
        <f t="shared" si="19"/>
        <v>27.574999999999999</v>
      </c>
      <c r="Q34" s="39">
        <f t="shared" si="9"/>
        <v>25.2</v>
      </c>
      <c r="R34" s="31">
        <f t="shared" si="10"/>
        <v>8.25</v>
      </c>
      <c r="S34" s="31">
        <f t="shared" si="10"/>
        <v>7.9499999999999993</v>
      </c>
      <c r="T34" s="31">
        <f>SUM((F34+L34)*0.3*0.5)</f>
        <v>2.85</v>
      </c>
      <c r="U34" s="31">
        <f>SUM((G34+M34)*0.3*0.5)</f>
        <v>6.1499999999999995</v>
      </c>
      <c r="V34" s="31">
        <f>SUM((H34+N34)*0.7*0.5)</f>
        <v>0</v>
      </c>
      <c r="W34" s="39">
        <f t="shared" si="11"/>
        <v>2.375</v>
      </c>
      <c r="X34" s="31">
        <f>SUM((F34+L34)*0.25*0.5)+O34*0.385*0.5</f>
        <v>2.375</v>
      </c>
      <c r="Y34" s="31">
        <f>SUM((H34+N34)*0.5*0.5)</f>
        <v>0</v>
      </c>
    </row>
    <row r="35" spans="1:25" ht="29.25" customHeight="1">
      <c r="A35" s="64" t="s">
        <v>127</v>
      </c>
      <c r="B35" s="64"/>
      <c r="C35" s="64"/>
      <c r="D35" s="64"/>
      <c r="E35" s="64"/>
      <c r="F35" s="64"/>
      <c r="G35" s="64"/>
      <c r="H35" s="64"/>
      <c r="I35" s="64"/>
      <c r="J35" s="64"/>
      <c r="K35" s="64"/>
      <c r="L35" s="64"/>
      <c r="M35" s="64"/>
      <c r="N35" s="64"/>
      <c r="O35" s="64"/>
      <c r="P35" s="64"/>
      <c r="Q35" s="64"/>
      <c r="R35" s="64"/>
      <c r="S35" s="64"/>
      <c r="T35" s="64"/>
      <c r="U35" s="64"/>
      <c r="V35" s="64"/>
      <c r="W35" s="64"/>
      <c r="X35" s="64"/>
      <c r="Y35" s="64"/>
    </row>
  </sheetData>
  <mergeCells count="22">
    <mergeCell ref="A9:A17"/>
    <mergeCell ref="A18:A24"/>
    <mergeCell ref="P4:Y4"/>
    <mergeCell ref="C5:C6"/>
    <mergeCell ref="A35:Y35"/>
    <mergeCell ref="J5:N5"/>
    <mergeCell ref="P5:P6"/>
    <mergeCell ref="Q5:Q6"/>
    <mergeCell ref="R5:V5"/>
    <mergeCell ref="W5:W6"/>
    <mergeCell ref="X5:Y5"/>
    <mergeCell ref="A8:B8"/>
    <mergeCell ref="D5:H5"/>
    <mergeCell ref="I5:I6"/>
    <mergeCell ref="A25:A31"/>
    <mergeCell ref="A32:A34"/>
    <mergeCell ref="A2:Y2"/>
    <mergeCell ref="A4:A6"/>
    <mergeCell ref="B4:B6"/>
    <mergeCell ref="C4:H4"/>
    <mergeCell ref="I4:N4"/>
    <mergeCell ref="O4:O5"/>
  </mergeCells>
  <phoneticPr fontId="18" type="noConversion"/>
  <printOptions horizontalCentered="1"/>
  <pageMargins left="0.55118110236220474" right="0.55118110236220474" top="0.74803149606299213" bottom="0.62992125984251968"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附件1（汇总表）</vt:lpstr>
      <vt:lpstr>附件2（2016学年）</vt:lpstr>
      <vt:lpstr>附件3（2017学年）</vt:lpstr>
      <vt:lpstr>'附件1（汇总表）'!Print_Titles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杨泳罗</dc:creator>
  <cp:lastModifiedBy>Administrator</cp:lastModifiedBy>
  <cp:lastPrinted>2018-07-27T01:12:22Z</cp:lastPrinted>
  <dcterms:created xsi:type="dcterms:W3CDTF">2018-05-10T03:05:06Z</dcterms:created>
  <dcterms:modified xsi:type="dcterms:W3CDTF">2022-04-26T11:50:21Z</dcterms:modified>
</cp:coreProperties>
</file>