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300" windowWidth="14430" windowHeight="11385" tabRatio="784" activeTab="3"/>
  </bookViews>
  <sheets>
    <sheet name="镇封面" sheetId="1" r:id="rId1"/>
    <sheet name="收支结余辅助表" sheetId="2" state="hidden" r:id="rId2"/>
    <sheet name="镇基金收入" sheetId="3" r:id="rId3"/>
    <sheet name="镇基金支出" sheetId="4" r:id="rId4"/>
    <sheet name="本级-收支结余辅助表" sheetId="5" state="hidden" r:id="rId5"/>
  </sheets>
  <definedNames>
    <definedName name="_xlnm.Print_Area" localSheetId="2">'镇基金收入'!$A$1:$E$29</definedName>
    <definedName name="_xlnm.Print_Area" localSheetId="3">'镇基金支出'!$A$1:$E$79</definedName>
    <definedName name="_xlnm.Print_Titles" localSheetId="2">'镇基金收入'!$1:$4</definedName>
    <definedName name="_xlnm.Print_Titles" localSheetId="3">'镇基金支出'!$1:$4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sharedStrings.xml><?xml version="1.0" encoding="utf-8"?>
<sst xmlns="http://schemas.openxmlformats.org/spreadsheetml/2006/main" count="406" uniqueCount="170">
  <si>
    <t>一、政府性基金预算收入</t>
  </si>
  <si>
    <t>一、政府性基金预算支出</t>
  </si>
  <si>
    <t>科目号</t>
  </si>
  <si>
    <t>科目名称</t>
  </si>
  <si>
    <t>新型墙体材料专项基金收入</t>
  </si>
  <si>
    <t>城市公用事业附加收入</t>
  </si>
  <si>
    <t>国有土地使用权出让收入</t>
  </si>
  <si>
    <t>农业土地开发资金收入</t>
  </si>
  <si>
    <t>城市基础设施配套费收入</t>
  </si>
  <si>
    <t>污水处理费收入</t>
  </si>
  <si>
    <t>彩票公益金收入</t>
  </si>
  <si>
    <t>政府性基金转移收入</t>
  </si>
  <si>
    <t xml:space="preserve">  政府性基金补助收入</t>
  </si>
  <si>
    <t xml:space="preserve">  福利彩票公益金收入</t>
  </si>
  <si>
    <t xml:space="preserve">  体育彩票公益金收入</t>
  </si>
  <si>
    <t>四、债务转贷收入</t>
  </si>
  <si>
    <t>文化体育与传媒支出</t>
  </si>
  <si>
    <t xml:space="preserve">    政府性基金预算调出资金</t>
  </si>
  <si>
    <t>社会保障和就业支出</t>
  </si>
  <si>
    <t>城乡社区支出</t>
  </si>
  <si>
    <t>农林水支出</t>
  </si>
  <si>
    <t xml:space="preserve">  大中型水库移民后期扶持基金支出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</si>
  <si>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</si>
  <si>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</si>
  <si>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</si>
  <si>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</si>
  <si>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</si>
  <si>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</si>
  <si>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</si>
  <si>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</si>
  <si>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</si>
  <si>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</si>
  <si>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</si>
  <si>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</si>
  <si>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</si>
  <si>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</si>
  <si>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</si>
  <si>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</si>
  <si>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</si>
  <si>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</si>
  <si>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</si>
  <si>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</si>
  <si>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</si>
  <si>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  其他大中型水库库区基金支出</t>
  </si>
  <si>
    <t>资源勘探信息等支出</t>
  </si>
  <si>
    <t>其他支出</t>
  </si>
  <si>
    <t xml:space="preserve">  彩票发行销售机构业务费安排的支出</t>
  </si>
  <si>
    <t xml:space="preserve">    福利彩票销售机构的业务费支出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</si>
  <si>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</si>
  <si>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</si>
  <si>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</si>
  <si>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</si>
  <si>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</si>
  <si>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政府性基金年终结余</t>
  </si>
  <si>
    <t>收入合计</t>
  </si>
  <si>
    <t>支出合计</t>
  </si>
  <si>
    <t xml:space="preserve">  其他政府性基金及对应专项债务收入安排的支出</t>
  </si>
  <si>
    <t>二、上级补助收入</t>
  </si>
  <si>
    <t>三、上年结余收入</t>
  </si>
  <si>
    <t>政府性基金预算上年结余收入</t>
  </si>
  <si>
    <t>地方政府专项债务转贷收入</t>
  </si>
  <si>
    <t>二、上解上级支出</t>
  </si>
  <si>
    <t xml:space="preserve">    政府性基金上解支出</t>
  </si>
  <si>
    <t>三、债务还本支出</t>
  </si>
  <si>
    <t xml:space="preserve">  地方政府专项债务还本支出</t>
  </si>
  <si>
    <t>五、年终结余</t>
  </si>
  <si>
    <t>四、调出资金</t>
  </si>
  <si>
    <t>债务付息支出</t>
  </si>
  <si>
    <t xml:space="preserve">  地方政府专项债务付息支出</t>
  </si>
  <si>
    <t xml:space="preserve">    国有土地使用权出让金债务付息支出</t>
  </si>
  <si>
    <t xml:space="preserve">  土地出让价款收入</t>
  </si>
  <si>
    <t xml:space="preserve">  补缴的土地价款</t>
  </si>
  <si>
    <t xml:space="preserve">  划拨土地收入</t>
  </si>
  <si>
    <t>新增建设用地土地有偿使用费收入</t>
  </si>
  <si>
    <t>交通运输支出</t>
  </si>
  <si>
    <t xml:space="preserve">  港口建设费及对应专项债务收入安排的支出</t>
  </si>
  <si>
    <t>收入</t>
  </si>
  <si>
    <t>支出</t>
  </si>
  <si>
    <t>2017年预算支出</t>
  </si>
  <si>
    <t>小计</t>
  </si>
  <si>
    <t>本级</t>
  </si>
  <si>
    <t>国家电影事业发展专项资金收入</t>
  </si>
  <si>
    <t>大中型水库移民后期扶持基金收入</t>
  </si>
  <si>
    <t>小型水库移民扶助基金收入</t>
  </si>
  <si>
    <t>大中型水库库区基金收入</t>
  </si>
  <si>
    <t>港口建设费收入</t>
  </si>
  <si>
    <t>彩票发行销售机构业务费收入</t>
  </si>
  <si>
    <t>福彩</t>
  </si>
  <si>
    <t>体彩</t>
  </si>
  <si>
    <t xml:space="preserve">    其他国家电影事业发展专项资金支出</t>
  </si>
  <si>
    <t xml:space="preserve">  缴纳新增建设用地土地有偿使用费</t>
  </si>
  <si>
    <t xml:space="preserve">    资助城市影院</t>
  </si>
  <si>
    <t>债务发行费用支出</t>
  </si>
  <si>
    <t xml:space="preserve">  地方政府专项债务发行费用支出</t>
  </si>
  <si>
    <t xml:space="preserve">    2082201 移民补助  </t>
  </si>
  <si>
    <t xml:space="preserve">    2082202 基础设施建设和经济发展</t>
  </si>
  <si>
    <t xml:space="preserve">    2082299 其他大中型水库移民后期扶持基金支出  </t>
  </si>
  <si>
    <t xml:space="preserve">    2082302 基础设施建设和经济发展</t>
  </si>
  <si>
    <t xml:space="preserve">    2082399 其他小型水库移民扶助基金支出</t>
  </si>
  <si>
    <t xml:space="preserve">    2121202 基本农田建设和保护支出</t>
  </si>
  <si>
    <t xml:space="preserve">    2121203 土地整理支出</t>
  </si>
  <si>
    <t xml:space="preserve">    2296002 用于社会福利的彩票公益金支出</t>
  </si>
  <si>
    <t xml:space="preserve">    2296004 用于教育事业的彩票公益金支出</t>
  </si>
  <si>
    <t xml:space="preserve">    2296006 用于残疾人事业的彩票公益金支出</t>
  </si>
  <si>
    <t xml:space="preserve">    2296099 用于其他社会公益事业的彩票公益金支出</t>
  </si>
  <si>
    <t xml:space="preserve">    污水处理设施建设和运营</t>
  </si>
  <si>
    <t xml:space="preserve">    代征手续费</t>
  </si>
  <si>
    <t xml:space="preserve">    其他污水处理费安排的支出</t>
  </si>
  <si>
    <t>上级</t>
  </si>
  <si>
    <t>基金收支结余辅助表(全市）</t>
  </si>
  <si>
    <t>单位：万元</t>
  </si>
  <si>
    <r>
      <t>结余结转(未计超</t>
    </r>
    <r>
      <rPr>
        <b/>
        <sz val="11"/>
        <rFont val="宋体"/>
        <family val="0"/>
      </rPr>
      <t>30%部分调出）</t>
    </r>
  </si>
  <si>
    <t>超当年收入30%部分调出</t>
  </si>
  <si>
    <t>本级结转17年</t>
  </si>
  <si>
    <t>上年结转</t>
  </si>
  <si>
    <r>
      <t>2</t>
    </r>
    <r>
      <rPr>
        <b/>
        <sz val="11"/>
        <rFont val="宋体"/>
        <family val="0"/>
      </rPr>
      <t>016调出（不含超30%调出）</t>
    </r>
  </si>
  <si>
    <t>2016专项债务本息</t>
  </si>
  <si>
    <t>103014801</t>
  </si>
  <si>
    <t xml:space="preserve">  缴纳新增建设用地土地有偿使用费</t>
  </si>
  <si>
    <t>2017年收入</t>
  </si>
  <si>
    <t>基金收支结余辅助表(市本级）</t>
  </si>
  <si>
    <t xml:space="preserve">    基础设施建设和经济发展</t>
  </si>
  <si>
    <t>彩票发行机构和彩票销售机构的业务费用</t>
  </si>
  <si>
    <t xml:space="preserve">    其他车辆通行费安排的支出</t>
  </si>
  <si>
    <r>
      <t xml:space="preserve">    </t>
    </r>
    <r>
      <rPr>
        <sz val="11.5"/>
        <rFont val="宋体"/>
        <family val="0"/>
      </rPr>
      <t>移民补助</t>
    </r>
  </si>
  <si>
    <r>
      <t xml:space="preserve"> </t>
    </r>
    <r>
      <rPr>
        <sz val="12"/>
        <rFont val="宋体"/>
        <family val="0"/>
      </rPr>
      <t xml:space="preserve"> 其他土地出让收入</t>
    </r>
  </si>
  <si>
    <t>文化旅游体育与传媒支出</t>
  </si>
  <si>
    <t xml:space="preserve">  国家电影事业发展专项资金安排的支出</t>
  </si>
  <si>
    <t xml:space="preserve">    资助影院建设</t>
  </si>
  <si>
    <t xml:space="preserve">  小型水库移民扶助基金安排的支出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</si>
  <si>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</si>
  <si>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</si>
  <si>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</si>
  <si>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大中型水库库区基金安排的支出</t>
  </si>
  <si>
    <t xml:space="preserve">  车辆通行费安排的支出</t>
  </si>
  <si>
    <t xml:space="preserve">  港口建设费安排的支出</t>
  </si>
  <si>
    <t xml:space="preserve">  彩票公益金安排的支出</t>
  </si>
  <si>
    <t xml:space="preserve">    用于城乡医疗救助的彩票公益金支出</t>
  </si>
  <si>
    <t>其他政府性基金收入</t>
  </si>
  <si>
    <t xml:space="preserve">    其他港口建设费安排的支出</t>
  </si>
  <si>
    <t xml:space="preserve">    土地储备专项债券付息支出</t>
  </si>
  <si>
    <t xml:space="preserve">   国有土地使用权出让金债务发行费用支出</t>
  </si>
  <si>
    <t xml:space="preserve">    航运保障系统建设</t>
  </si>
  <si>
    <t xml:space="preserve">  国家重大水利工程建设基金收入</t>
  </si>
  <si>
    <t xml:space="preserve">    三峡工程后续工作</t>
  </si>
  <si>
    <t xml:space="preserve">    体育彩票销售机构的业务费支出</t>
  </si>
  <si>
    <t xml:space="preserve">    用于其他社会公益事业的彩票公益金支出</t>
  </si>
  <si>
    <t xml:space="preserve">    其他政府性基金债务付息支出</t>
  </si>
  <si>
    <t xml:space="preserve">  污水处理费对应专项债务收入安排的支出</t>
  </si>
  <si>
    <t>污水处理设施建设和营运</t>
  </si>
  <si>
    <t>合计</t>
  </si>
  <si>
    <t>九镇</t>
  </si>
  <si>
    <t>雅瑶</t>
  </si>
  <si>
    <t/>
  </si>
  <si>
    <t>鹤山市2020年雅瑶镇政府性基金收支预算表</t>
  </si>
  <si>
    <t>附表2：</t>
  </si>
  <si>
    <t>2020年预算调整</t>
  </si>
  <si>
    <t>附件2-1：</t>
  </si>
  <si>
    <t>附件2-2：</t>
  </si>
  <si>
    <t>2120899+758</t>
  </si>
  <si>
    <t xml:space="preserve">  国有土地使用权出让收入安排的支出</t>
  </si>
  <si>
    <t xml:space="preserve">    农村基础设施建设支出</t>
  </si>
  <si>
    <t>2020年决算数</t>
  </si>
  <si>
    <t>2020年决算数</t>
  </si>
  <si>
    <t>鹤山市2020年雅瑶镇政府性基金预算收入决算表</t>
  </si>
  <si>
    <t>鹤山市2020年雅瑶镇政府性基金预算支出决算表</t>
  </si>
  <si>
    <t>预算调整数</t>
  </si>
  <si>
    <t>预算调整数</t>
  </si>
  <si>
    <r>
      <t>20</t>
    </r>
    <r>
      <rPr>
        <b/>
        <sz val="11.5"/>
        <rFont val="宋体"/>
        <family val="0"/>
      </rPr>
      <t>20年预算数</t>
    </r>
  </si>
  <si>
    <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</si>
</sst>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 &quot;#,##0;\-&quot; &quot;#,##0"/>
    <numFmt numFmtId="191" formatCode="&quot; &quot;#,##0;[Red]\-&quot; &quot;#,##0"/>
    <numFmt numFmtId="192" formatCode="&quot; &quot;#,##0.00;\-&quot; &quot;#,##0.00"/>
    <numFmt numFmtId="193" formatCode="&quot; &quot;#,##0.00;[Red]\-&quot; &quot;#,##0.00"/>
    <numFmt numFmtId="194" formatCode="_-&quot; &quot;* #,##0_-;\-&quot; &quot;* #,##0_-;_-&quot; &quot;* &quot;-&quot;_-;_-@_-"/>
    <numFmt numFmtId="195" formatCode="_-&quot; &quot;* #,##0.00_-;\-&quot; &quot;* #,##0.00_-;_-&quot; &quot;* &quot;-&quot;??_-;_-@_-"/>
    <numFmt numFmtId="196" formatCode="_ * #,##0_ ;_ * \-#,##0_ ;_ * &quot;-&quot;??_ ;_ @_ "/>
    <numFmt numFmtId="197" formatCode="#,##0.00;\-#,##0.00;;"/>
    <numFmt numFmtId="198" formatCode="#,###\ ;\-#,###\ ;;"/>
    <numFmt numFmtId="199" formatCode="#,###&quot; &quot;;\-#,###&quot; &quot;;;"/>
    <numFmt numFmtId="200" formatCode="0.0%"/>
    <numFmt numFmtId="201" formatCode="_ * #,##0.0_ ;_ * \-#,##0.0_ ;_ * &quot;-&quot;??_ ;_ @_ "/>
    <numFmt numFmtId="202" formatCode="#,##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.0_ ;_ * \-#,##0.0_ ;_ * &quot;-&quot;?_ ;_ @_ "/>
    <numFmt numFmtId="208" formatCode="#,##0.00_ "/>
    <numFmt numFmtId="209" formatCode="0.00_);[Red]\(0.00\)"/>
    <numFmt numFmtId="210" formatCode="0.00_ "/>
    <numFmt numFmtId="211" formatCode="0_ "/>
  </numFmts>
  <fonts count="6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6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1.5"/>
      <name val="黑体"/>
      <family val="3"/>
    </font>
    <font>
      <b/>
      <sz val="9"/>
      <name val="宋体"/>
      <family val="0"/>
    </font>
    <font>
      <b/>
      <sz val="16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.5"/>
      <name val="Calibri"/>
      <family val="0"/>
    </font>
    <font>
      <b/>
      <sz val="11.5"/>
      <color rgb="FFFF0000"/>
      <name val="Calibri"/>
      <family val="0"/>
    </font>
    <font>
      <b/>
      <sz val="11.5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202" fontId="15" fillId="0" borderId="10" xfId="33" applyNumberFormat="1" applyFont="1" applyFill="1" applyBorder="1" applyAlignment="1">
      <alignment vertical="center" wrapText="1"/>
    </xf>
    <xf numFmtId="41" fontId="16" fillId="0" borderId="10" xfId="51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41" fontId="16" fillId="0" borderId="10" xfId="5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41" fontId="10" fillId="0" borderId="10" xfId="51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 wrapText="1"/>
    </xf>
    <xf numFmtId="41" fontId="57" fillId="0" borderId="10" xfId="51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41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33" borderId="10" xfId="0" applyFont="1" applyFill="1" applyBorder="1" applyAlignment="1">
      <alignment vertical="center"/>
    </xf>
    <xf numFmtId="41" fontId="14" fillId="0" borderId="10" xfId="51" applyNumberFormat="1" applyFont="1" applyFill="1" applyBorder="1" applyAlignment="1">
      <alignment horizontal="center" vertical="center" wrapText="1"/>
    </xf>
    <xf numFmtId="41" fontId="10" fillId="0" borderId="10" xfId="0" applyNumberFormat="1" applyFont="1" applyBorder="1" applyAlignment="1">
      <alignment vertical="center"/>
    </xf>
    <xf numFmtId="41" fontId="10" fillId="33" borderId="10" xfId="51" applyNumberFormat="1" applyFont="1" applyFill="1" applyBorder="1" applyAlignment="1">
      <alignment horizontal="center" vertical="center" wrapText="1"/>
    </xf>
    <xf numFmtId="41" fontId="10" fillId="33" borderId="10" xfId="0" applyNumberFormat="1" applyFont="1" applyFill="1" applyBorder="1" applyAlignment="1">
      <alignment vertical="center"/>
    </xf>
    <xf numFmtId="41" fontId="14" fillId="0" borderId="1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10" fillId="0" borderId="10" xfId="51" applyNumberFormat="1" applyFont="1" applyFill="1" applyBorder="1" applyAlignment="1">
      <alignment horizontal="center" vertical="center" wrapText="1"/>
    </xf>
    <xf numFmtId="0" fontId="14" fillId="0" borderId="10" xfId="51" applyNumberFormat="1" applyFont="1" applyFill="1" applyBorder="1" applyAlignment="1">
      <alignment horizontal="center" vertical="center" wrapText="1"/>
    </xf>
    <xf numFmtId="0" fontId="16" fillId="0" borderId="10" xfId="51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41" fontId="56" fillId="0" borderId="10" xfId="51" applyNumberFormat="1" applyFont="1" applyFill="1" applyBorder="1" applyAlignment="1">
      <alignment vertical="center"/>
    </xf>
    <xf numFmtId="41" fontId="14" fillId="0" borderId="10" xfId="0" applyNumberFormat="1" applyFont="1" applyBorder="1" applyAlignment="1">
      <alignment horizontal="center" vertical="center"/>
    </xf>
    <xf numFmtId="41" fontId="57" fillId="33" borderId="10" xfId="5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41" fontId="16" fillId="0" borderId="10" xfId="51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41" fontId="15" fillId="0" borderId="10" xfId="51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202" fontId="0" fillId="0" borderId="0" xfId="0" applyNumberFormat="1" applyFill="1" applyAlignment="1">
      <alignment horizontal="right" vertical="center"/>
    </xf>
    <xf numFmtId="202" fontId="15" fillId="0" borderId="10" xfId="51" applyNumberFormat="1" applyFont="1" applyFill="1" applyBorder="1" applyAlignment="1">
      <alignment horizontal="right" vertical="center" wrapText="1"/>
    </xf>
    <xf numFmtId="202" fontId="16" fillId="0" borderId="10" xfId="51" applyNumberFormat="1" applyFont="1" applyFill="1" applyBorder="1" applyAlignment="1">
      <alignment horizontal="right" vertical="center" wrapText="1"/>
    </xf>
    <xf numFmtId="202" fontId="16" fillId="0" borderId="10" xfId="51" applyNumberFormat="1" applyFont="1" applyFill="1" applyBorder="1" applyAlignment="1">
      <alignment horizontal="right" vertical="center"/>
    </xf>
    <xf numFmtId="202" fontId="15" fillId="0" borderId="10" xfId="51" applyNumberFormat="1" applyFont="1" applyFill="1" applyBorder="1" applyAlignment="1">
      <alignment horizontal="right" vertical="center"/>
    </xf>
    <xf numFmtId="202" fontId="14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202" fontId="57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 wrapText="1"/>
    </xf>
    <xf numFmtId="202" fontId="60" fillId="0" borderId="10" xfId="51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 wrapText="1"/>
    </xf>
    <xf numFmtId="202" fontId="58" fillId="0" borderId="10" xfId="51" applyNumberFormat="1" applyFont="1" applyFill="1" applyBorder="1" applyAlignment="1">
      <alignment horizontal="right" vertical="center"/>
    </xf>
    <xf numFmtId="0" fontId="56" fillId="0" borderId="0" xfId="0" applyFont="1" applyAlignment="1">
      <alignment vertical="center"/>
    </xf>
    <xf numFmtId="202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0" fillId="34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211" fontId="0" fillId="0" borderId="0" xfId="0" applyNumberFormat="1" applyAlignment="1">
      <alignment vertical="center"/>
    </xf>
    <xf numFmtId="211" fontId="57" fillId="0" borderId="10" xfId="0" applyNumberFormat="1" applyFont="1" applyBorder="1" applyAlignment="1">
      <alignment horizontal="center" vertical="center"/>
    </xf>
    <xf numFmtId="211" fontId="57" fillId="0" borderId="10" xfId="0" applyNumberFormat="1" applyFont="1" applyBorder="1" applyAlignment="1">
      <alignment vertical="center"/>
    </xf>
    <xf numFmtId="211" fontId="56" fillId="0" borderId="10" xfId="0" applyNumberFormat="1" applyFont="1" applyBorder="1" applyAlignment="1">
      <alignment vertical="center"/>
    </xf>
    <xf numFmtId="211" fontId="60" fillId="0" borderId="10" xfId="51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7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202" fontId="5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02" fontId="15" fillId="0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0" width="8.75390625" style="1" customWidth="1"/>
    <col min="11" max="16384" width="9.00390625" style="1" customWidth="1"/>
  </cols>
  <sheetData>
    <row r="1" spans="1:6" ht="21.75" customHeight="1">
      <c r="A1" s="1" t="s">
        <v>155</v>
      </c>
      <c r="B1" s="111"/>
      <c r="C1" s="111"/>
      <c r="D1" s="3"/>
      <c r="E1" s="2"/>
      <c r="F1" s="2"/>
    </row>
    <row r="2" spans="2:4" ht="23.25" customHeight="1">
      <c r="B2" s="111"/>
      <c r="C2" s="111"/>
      <c r="D2" s="3"/>
    </row>
    <row r="3" spans="1:3" ht="23.25" customHeight="1">
      <c r="A3" s="4"/>
      <c r="B3" s="4"/>
      <c r="C3" s="4"/>
    </row>
    <row r="4" spans="1:3" ht="23.25" customHeight="1">
      <c r="A4" s="4"/>
      <c r="B4" s="4"/>
      <c r="C4" s="4"/>
    </row>
    <row r="5" spans="1:3" ht="23.25" customHeight="1">
      <c r="A5" s="4"/>
      <c r="B5" s="4"/>
      <c r="C5" s="4"/>
    </row>
    <row r="6" spans="1:10" ht="66" customHeight="1">
      <c r="A6" s="112" t="s">
        <v>154</v>
      </c>
      <c r="B6" s="112"/>
      <c r="C6" s="112"/>
      <c r="D6" s="112"/>
      <c r="E6" s="112"/>
      <c r="F6" s="112"/>
      <c r="G6" s="112"/>
      <c r="H6" s="112"/>
      <c r="I6" s="112"/>
      <c r="J6" s="112"/>
    </row>
    <row r="8" spans="1:10" ht="25.5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.75">
      <c r="A12" s="5"/>
      <c r="B12" s="5"/>
      <c r="C12" s="66"/>
      <c r="D12" s="5"/>
      <c r="F12" s="5"/>
      <c r="G12" s="6"/>
      <c r="H12" s="6"/>
      <c r="I12" s="6"/>
      <c r="J12" s="5"/>
    </row>
    <row r="13" spans="1:10" ht="24.75" customHeight="1">
      <c r="A13" s="5"/>
      <c r="B13" s="5"/>
      <c r="C13" s="66"/>
      <c r="D13" s="5"/>
      <c r="F13" s="5"/>
      <c r="G13" s="6"/>
      <c r="H13" s="6"/>
      <c r="I13" s="6"/>
      <c r="J13" s="5"/>
    </row>
    <row r="14" spans="1:10" ht="24.75" customHeight="1">
      <c r="A14" s="5"/>
      <c r="B14" s="5"/>
      <c r="C14" s="66"/>
      <c r="D14" s="5"/>
      <c r="F14" s="5"/>
      <c r="G14" s="6"/>
      <c r="H14" s="6"/>
      <c r="I14" s="6"/>
      <c r="J14" s="5"/>
    </row>
    <row r="15" spans="1:10" ht="24.75" customHeight="1">
      <c r="A15" s="5"/>
      <c r="B15" s="5"/>
      <c r="C15" s="66"/>
      <c r="D15" s="5"/>
      <c r="F15" s="5"/>
      <c r="G15" s="6"/>
      <c r="H15" s="6"/>
      <c r="I15" s="6"/>
      <c r="J15" s="5"/>
    </row>
    <row r="16" spans="1:10" ht="18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9" ht="18.75">
      <c r="A20" s="5"/>
      <c r="B20" s="66"/>
      <c r="C20" s="5"/>
      <c r="E20" s="5"/>
      <c r="F20" s="5"/>
      <c r="G20" s="5"/>
      <c r="H20" s="5"/>
      <c r="I20" s="7"/>
    </row>
  </sheetData>
  <sheetProtection/>
  <mergeCells count="3">
    <mergeCell ref="B1:C2"/>
    <mergeCell ref="A6:J6"/>
    <mergeCell ref="A8:J8"/>
  </mergeCells>
  <printOptions horizontalCentered="1"/>
  <pageMargins left="0" right="0" top="0.866141732283464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125" defaultRowHeight="14.25"/>
  <cols>
    <col min="1" max="1" width="9.125" style="48" customWidth="1"/>
    <col min="2" max="2" width="12.75390625" style="40" customWidth="1"/>
    <col min="3" max="3" width="9.125" style="40" customWidth="1"/>
    <col min="4" max="5" width="9.125" style="48" customWidth="1"/>
    <col min="6" max="7" width="10.625" style="48" customWidth="1"/>
    <col min="8" max="10" width="9.125" style="48" customWidth="1"/>
    <col min="11" max="11" width="10.50390625" style="62" customWidth="1"/>
    <col min="12" max="12" width="10.25390625" style="48" customWidth="1"/>
    <col min="13" max="13" width="9.125" style="48" customWidth="1"/>
    <col min="14" max="14" width="11.875" style="48" customWidth="1"/>
    <col min="15" max="15" width="9.125" style="48" customWidth="1"/>
    <col min="16" max="17" width="10.25390625" style="48" customWidth="1"/>
    <col min="18" max="19" width="9.125" style="48" customWidth="1"/>
    <col min="20" max="20" width="9.125" style="9" customWidth="1"/>
    <col min="21" max="16384" width="9.125" style="48" customWidth="1"/>
  </cols>
  <sheetData>
    <row r="1" spans="1:19" ht="24" customHeight="1">
      <c r="A1" s="124" t="s">
        <v>109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ht="13.5">
      <c r="S2" s="48" t="s">
        <v>110</v>
      </c>
    </row>
    <row r="3" spans="1:20" s="9" customFormat="1" ht="20.25" customHeight="1">
      <c r="A3" s="123" t="s">
        <v>76</v>
      </c>
      <c r="B3" s="123"/>
      <c r="C3" s="123"/>
      <c r="D3" s="123"/>
      <c r="E3" s="123"/>
      <c r="F3" s="123"/>
      <c r="G3" s="123"/>
      <c r="H3" s="123"/>
      <c r="I3" s="123" t="s">
        <v>77</v>
      </c>
      <c r="J3" s="123"/>
      <c r="K3" s="123"/>
      <c r="L3" s="123"/>
      <c r="M3" s="123"/>
      <c r="N3" s="123"/>
      <c r="O3" s="123"/>
      <c r="P3" s="123" t="s">
        <v>111</v>
      </c>
      <c r="Q3" s="123"/>
      <c r="R3" s="123"/>
      <c r="S3" s="114" t="s">
        <v>112</v>
      </c>
      <c r="T3" s="114" t="s">
        <v>113</v>
      </c>
    </row>
    <row r="4" spans="1:20" ht="14.25" customHeight="1">
      <c r="A4" s="119" t="s">
        <v>2</v>
      </c>
      <c r="B4" s="114" t="s">
        <v>3</v>
      </c>
      <c r="C4" s="117" t="s">
        <v>114</v>
      </c>
      <c r="D4" s="117"/>
      <c r="E4" s="117"/>
      <c r="F4" s="118" t="s">
        <v>119</v>
      </c>
      <c r="G4" s="118"/>
      <c r="H4" s="118"/>
      <c r="I4" s="119" t="s">
        <v>2</v>
      </c>
      <c r="J4" s="119" t="s">
        <v>3</v>
      </c>
      <c r="K4" s="125" t="s">
        <v>78</v>
      </c>
      <c r="L4" s="126"/>
      <c r="M4" s="127"/>
      <c r="N4" s="121" t="s">
        <v>115</v>
      </c>
      <c r="O4" s="121" t="s">
        <v>116</v>
      </c>
      <c r="P4" s="123" t="s">
        <v>79</v>
      </c>
      <c r="Q4" s="123" t="s">
        <v>80</v>
      </c>
      <c r="R4" s="123" t="s">
        <v>108</v>
      </c>
      <c r="S4" s="115"/>
      <c r="T4" s="115"/>
    </row>
    <row r="5" spans="1:20" ht="18.75" customHeight="1">
      <c r="A5" s="120"/>
      <c r="B5" s="116"/>
      <c r="C5" s="49" t="s">
        <v>79</v>
      </c>
      <c r="D5" s="55" t="s">
        <v>80</v>
      </c>
      <c r="E5" s="50" t="s">
        <v>108</v>
      </c>
      <c r="F5" s="50" t="s">
        <v>79</v>
      </c>
      <c r="G5" s="50" t="s">
        <v>80</v>
      </c>
      <c r="H5" s="50" t="s">
        <v>108</v>
      </c>
      <c r="I5" s="120"/>
      <c r="J5" s="120"/>
      <c r="K5" s="14" t="s">
        <v>79</v>
      </c>
      <c r="L5" s="14" t="s">
        <v>80</v>
      </c>
      <c r="M5" s="14" t="s">
        <v>108</v>
      </c>
      <c r="N5" s="122"/>
      <c r="O5" s="122"/>
      <c r="P5" s="123"/>
      <c r="Q5" s="123"/>
      <c r="R5" s="123"/>
      <c r="S5" s="116"/>
      <c r="T5" s="116"/>
    </row>
    <row r="6" spans="1:20" ht="18" customHeight="1">
      <c r="A6" s="27" t="s">
        <v>0</v>
      </c>
      <c r="B6" s="28"/>
      <c r="C6" s="29">
        <f>C7+C8+C12+C16+C20+C30+C31+C32+C35+C36+C38+C40+C43+C44</f>
        <v>14783</v>
      </c>
      <c r="D6" s="29">
        <f>C6-E6</f>
        <v>7601</v>
      </c>
      <c r="E6" s="29">
        <f>E7+E8+E12+E16+E20+E30+E31+E32+E35+E36+E38+E40+E43+E44</f>
        <v>7182</v>
      </c>
      <c r="F6" s="29">
        <f>G6+H6</f>
        <v>8396.9252132416</v>
      </c>
      <c r="G6" s="29">
        <f>G7+G8+G12+G16+G20+G30+G31+G32+G35+G36+G38+G40+G43+G44</f>
        <v>7948.9252132415995</v>
      </c>
      <c r="H6" s="29">
        <f>H7+H8+H12+H16+H20+H30+H31+H32+H35+H36+H38+H40+H43+H44</f>
        <v>448</v>
      </c>
      <c r="I6" s="30" t="s">
        <v>1</v>
      </c>
      <c r="J6" s="31"/>
      <c r="K6" s="65">
        <f>K7+K8+K11+K19+K37+K39+K41</f>
        <v>19974.235213241598</v>
      </c>
      <c r="L6" s="32">
        <f>K6-M6</f>
        <v>12344.235213241598</v>
      </c>
      <c r="M6" s="32">
        <f>M7+M8+M11+M19+M37+M39+M41</f>
        <v>7630</v>
      </c>
      <c r="N6" s="32">
        <f>N7+N8+N11+N19+N37+N39+N41</f>
        <v>51260</v>
      </c>
      <c r="O6" s="65">
        <f>O7+O8+O11+O19+O37+O39+O41</f>
        <v>0</v>
      </c>
      <c r="P6" s="34">
        <f>C6+F6-K6-N6-O6</f>
        <v>-48054.31</v>
      </c>
      <c r="Q6" s="34">
        <f>Q7+Q8+Q12+Q16+Q20+Q30+Q31+Q32+Q35+Q36+Q37+Q39+Q42+Q43+Q44</f>
        <v>-48054.31</v>
      </c>
      <c r="R6" s="34">
        <f>R7+R8+R12+R16+R20+R30+R31+R32+R35+R36+R38+R40+R42+R43+R44</f>
        <v>0</v>
      </c>
      <c r="S6" s="32">
        <v>865</v>
      </c>
      <c r="T6" s="34">
        <f>T7+T8+T12+T16+T20+T30+T31+T32+T35+T36+T37+T39+T42+T43+T44</f>
        <v>-48054.31</v>
      </c>
    </row>
    <row r="7" spans="1:20" ht="27">
      <c r="A7" s="35">
        <v>1030119</v>
      </c>
      <c r="B7" s="36" t="s">
        <v>4</v>
      </c>
      <c r="C7" s="29">
        <f>SUM(D7:E7)</f>
        <v>193</v>
      </c>
      <c r="D7" s="29">
        <v>193</v>
      </c>
      <c r="E7" s="56">
        <v>0</v>
      </c>
      <c r="F7" s="29">
        <f aca="true" t="shared" si="0" ref="F7:F50">G7+H7</f>
        <v>0</v>
      </c>
      <c r="G7" s="29">
        <f>'镇基金收入'!C6</f>
        <v>0</v>
      </c>
      <c r="H7" s="29"/>
      <c r="I7" s="30">
        <v>215</v>
      </c>
      <c r="J7" s="31" t="s">
        <v>44</v>
      </c>
      <c r="K7" s="43">
        <f>L7+M7</f>
        <v>0</v>
      </c>
      <c r="L7" s="32">
        <v>0</v>
      </c>
      <c r="M7" s="34">
        <f>E7+H7</f>
        <v>0</v>
      </c>
      <c r="N7" s="41">
        <v>1356</v>
      </c>
      <c r="O7" s="33"/>
      <c r="P7" s="34">
        <f aca="true" t="shared" si="1" ref="P7:P50">C7+F7-K7-N7-O7</f>
        <v>-1163</v>
      </c>
      <c r="Q7" s="34">
        <f>D7+G7-L7-N7-O7</f>
        <v>-1163</v>
      </c>
      <c r="R7" s="34">
        <f>E7+H7-M7</f>
        <v>0</v>
      </c>
      <c r="S7" s="32">
        <f>IF(Q7&gt;G7*0.3,Q7-G7*0.3,0)</f>
        <v>0</v>
      </c>
      <c r="T7" s="34">
        <f aca="true" t="shared" si="2" ref="T7:T50">Q7-S7</f>
        <v>-1163</v>
      </c>
    </row>
    <row r="8" spans="1:20" ht="27">
      <c r="A8" s="37"/>
      <c r="B8" s="36" t="s">
        <v>81</v>
      </c>
      <c r="C8" s="29">
        <v>62</v>
      </c>
      <c r="D8" s="29">
        <v>0</v>
      </c>
      <c r="E8" s="56">
        <v>62</v>
      </c>
      <c r="F8" s="29">
        <f t="shared" si="0"/>
        <v>0</v>
      </c>
      <c r="G8" s="29">
        <f>G9+G10</f>
        <v>0</v>
      </c>
      <c r="H8" s="29">
        <f>H9+H10</f>
        <v>0</v>
      </c>
      <c r="I8" s="30">
        <v>207</v>
      </c>
      <c r="J8" s="31" t="s">
        <v>16</v>
      </c>
      <c r="K8" s="32">
        <f>K9+K10</f>
        <v>62</v>
      </c>
      <c r="L8" s="32">
        <f>K8-M8</f>
        <v>0</v>
      </c>
      <c r="M8" s="32">
        <f>M9+M10</f>
        <v>62</v>
      </c>
      <c r="N8" s="32">
        <f>N9+N10</f>
        <v>0</v>
      </c>
      <c r="O8" s="32">
        <f>O9+O10</f>
        <v>0</v>
      </c>
      <c r="P8" s="34">
        <f t="shared" si="1"/>
        <v>0</v>
      </c>
      <c r="Q8" s="34">
        <f aca="true" t="shared" si="3" ref="Q8:Q50">D8+G8-L8-N8-O8</f>
        <v>0</v>
      </c>
      <c r="R8" s="34">
        <f aca="true" t="shared" si="4" ref="R8:R50">E8+H8-M8</f>
        <v>0</v>
      </c>
      <c r="S8" s="32">
        <f aca="true" t="shared" si="5" ref="S8:S50">IF(Q8&gt;G8*0.3,Q8-G8*0.3,0)</f>
        <v>0</v>
      </c>
      <c r="T8" s="34">
        <f t="shared" si="2"/>
        <v>0</v>
      </c>
    </row>
    <row r="9" spans="1:20" ht="27">
      <c r="A9" s="37"/>
      <c r="B9" s="26" t="s">
        <v>91</v>
      </c>
      <c r="C9" s="29">
        <v>0</v>
      </c>
      <c r="D9" s="29">
        <v>0</v>
      </c>
      <c r="E9" s="56">
        <v>0</v>
      </c>
      <c r="F9" s="29">
        <f t="shared" si="0"/>
        <v>0</v>
      </c>
      <c r="G9" s="29"/>
      <c r="H9" s="29">
        <v>0</v>
      </c>
      <c r="I9" s="25">
        <v>2070702</v>
      </c>
      <c r="J9" s="26" t="s">
        <v>91</v>
      </c>
      <c r="K9" s="43">
        <f>L9+M9</f>
        <v>0</v>
      </c>
      <c r="L9" s="32">
        <f>D9+G9</f>
        <v>0</v>
      </c>
      <c r="M9" s="34">
        <f>E9+H9</f>
        <v>0</v>
      </c>
      <c r="N9" s="33"/>
      <c r="O9" s="33"/>
      <c r="P9" s="34">
        <f t="shared" si="1"/>
        <v>0</v>
      </c>
      <c r="Q9" s="34">
        <f t="shared" si="3"/>
        <v>0</v>
      </c>
      <c r="R9" s="34">
        <f t="shared" si="4"/>
        <v>0</v>
      </c>
      <c r="S9" s="32">
        <f t="shared" si="5"/>
        <v>0</v>
      </c>
      <c r="T9" s="34">
        <f t="shared" si="2"/>
        <v>0</v>
      </c>
    </row>
    <row r="10" spans="1:20" ht="40.5">
      <c r="A10" s="37"/>
      <c r="B10" s="26" t="s">
        <v>89</v>
      </c>
      <c r="C10" s="29">
        <v>62</v>
      </c>
      <c r="D10" s="29">
        <v>0</v>
      </c>
      <c r="E10" s="56">
        <v>62</v>
      </c>
      <c r="F10" s="29">
        <f t="shared" si="0"/>
        <v>0</v>
      </c>
      <c r="G10" s="29"/>
      <c r="H10" s="29">
        <v>0</v>
      </c>
      <c r="I10" s="25">
        <v>2070799</v>
      </c>
      <c r="J10" s="26" t="s">
        <v>89</v>
      </c>
      <c r="K10" s="43">
        <f>L10+M10</f>
        <v>62</v>
      </c>
      <c r="L10" s="32">
        <f>D10+G10</f>
        <v>0</v>
      </c>
      <c r="M10" s="34">
        <f>E10+H10</f>
        <v>62</v>
      </c>
      <c r="N10" s="33"/>
      <c r="O10" s="33"/>
      <c r="P10" s="34">
        <f t="shared" si="1"/>
        <v>0</v>
      </c>
      <c r="Q10" s="34">
        <f t="shared" si="3"/>
        <v>0</v>
      </c>
      <c r="R10" s="34">
        <f t="shared" si="4"/>
        <v>0</v>
      </c>
      <c r="S10" s="32">
        <f t="shared" si="5"/>
        <v>0</v>
      </c>
      <c r="T10" s="34">
        <f t="shared" si="2"/>
        <v>0</v>
      </c>
    </row>
    <row r="11" spans="1:20" ht="27">
      <c r="A11" s="37"/>
      <c r="B11" s="28"/>
      <c r="C11" s="29"/>
      <c r="D11" s="29"/>
      <c r="E11" s="56"/>
      <c r="F11" s="29"/>
      <c r="G11" s="29"/>
      <c r="H11" s="29"/>
      <c r="I11" s="30">
        <v>208</v>
      </c>
      <c r="J11" s="31" t="s">
        <v>18</v>
      </c>
      <c r="K11" s="43">
        <f>K12+K16</f>
        <v>894</v>
      </c>
      <c r="L11" s="32">
        <f>K11-M11</f>
        <v>0</v>
      </c>
      <c r="M11" s="34">
        <f>M12+M16</f>
        <v>894</v>
      </c>
      <c r="N11" s="33"/>
      <c r="O11" s="33"/>
      <c r="P11" s="34"/>
      <c r="Q11" s="34"/>
      <c r="R11" s="34"/>
      <c r="S11" s="34">
        <f>S12+S16</f>
        <v>0</v>
      </c>
      <c r="T11" s="34">
        <f t="shared" si="2"/>
        <v>0</v>
      </c>
    </row>
    <row r="12" spans="1:20" ht="40.5">
      <c r="A12" s="37"/>
      <c r="B12" s="36" t="s">
        <v>82</v>
      </c>
      <c r="C12" s="29">
        <v>549</v>
      </c>
      <c r="D12" s="29">
        <v>0</v>
      </c>
      <c r="E12" s="56">
        <v>549</v>
      </c>
      <c r="F12" s="29">
        <f t="shared" si="0"/>
        <v>308</v>
      </c>
      <c r="G12" s="29">
        <f>G13+G14+G15</f>
        <v>0</v>
      </c>
      <c r="H12" s="29">
        <f>H13+H14+H15</f>
        <v>308</v>
      </c>
      <c r="I12" s="30">
        <v>20822</v>
      </c>
      <c r="J12" s="31" t="s">
        <v>21</v>
      </c>
      <c r="K12" s="43">
        <f>K13+K14+K15</f>
        <v>857</v>
      </c>
      <c r="L12" s="32">
        <f>K12-M12</f>
        <v>0</v>
      </c>
      <c r="M12" s="34">
        <f>M13+M14+M15</f>
        <v>857</v>
      </c>
      <c r="N12" s="34">
        <f>N13+N14+N15</f>
        <v>0</v>
      </c>
      <c r="O12" s="34">
        <f>O13+O14+O15</f>
        <v>0</v>
      </c>
      <c r="P12" s="34">
        <f t="shared" si="1"/>
        <v>0</v>
      </c>
      <c r="Q12" s="34">
        <f t="shared" si="3"/>
        <v>0</v>
      </c>
      <c r="R12" s="34">
        <f t="shared" si="4"/>
        <v>0</v>
      </c>
      <c r="S12" s="32">
        <f t="shared" si="5"/>
        <v>0</v>
      </c>
      <c r="T12" s="34">
        <f t="shared" si="2"/>
        <v>0</v>
      </c>
    </row>
    <row r="13" spans="1:20" ht="40.5">
      <c r="A13" s="37"/>
      <c r="B13" s="28" t="s">
        <v>94</v>
      </c>
      <c r="C13" s="42">
        <v>13</v>
      </c>
      <c r="D13" s="29">
        <v>0</v>
      </c>
      <c r="E13" s="57">
        <v>13</v>
      </c>
      <c r="F13" s="29">
        <f t="shared" si="0"/>
        <v>159</v>
      </c>
      <c r="G13" s="29"/>
      <c r="H13" s="29">
        <v>159</v>
      </c>
      <c r="I13" s="38"/>
      <c r="J13" s="28" t="s">
        <v>94</v>
      </c>
      <c r="K13" s="43">
        <f>L13+M13</f>
        <v>172</v>
      </c>
      <c r="L13" s="32">
        <f aca="true" t="shared" si="6" ref="L13:M15">D13+G13</f>
        <v>0</v>
      </c>
      <c r="M13" s="34">
        <f t="shared" si="6"/>
        <v>172</v>
      </c>
      <c r="N13" s="33"/>
      <c r="O13" s="33"/>
      <c r="P13" s="34">
        <f t="shared" si="1"/>
        <v>0</v>
      </c>
      <c r="Q13" s="34">
        <f t="shared" si="3"/>
        <v>0</v>
      </c>
      <c r="R13" s="34">
        <f t="shared" si="4"/>
        <v>0</v>
      </c>
      <c r="S13" s="32">
        <f t="shared" si="5"/>
        <v>0</v>
      </c>
      <c r="T13" s="34">
        <f t="shared" si="2"/>
        <v>0</v>
      </c>
    </row>
    <row r="14" spans="1:20" ht="54">
      <c r="A14" s="37"/>
      <c r="B14" s="28" t="s">
        <v>95</v>
      </c>
      <c r="C14" s="42">
        <v>530</v>
      </c>
      <c r="D14" s="29">
        <v>0</v>
      </c>
      <c r="E14" s="57">
        <v>530</v>
      </c>
      <c r="F14" s="29">
        <f t="shared" si="0"/>
        <v>149</v>
      </c>
      <c r="G14" s="29"/>
      <c r="H14" s="29">
        <v>149</v>
      </c>
      <c r="I14" s="38"/>
      <c r="J14" s="28" t="s">
        <v>95</v>
      </c>
      <c r="K14" s="43">
        <f>L14+M14</f>
        <v>679</v>
      </c>
      <c r="L14" s="32">
        <f t="shared" si="6"/>
        <v>0</v>
      </c>
      <c r="M14" s="34">
        <f t="shared" si="6"/>
        <v>679</v>
      </c>
      <c r="N14" s="33"/>
      <c r="O14" s="33"/>
      <c r="P14" s="34">
        <f t="shared" si="1"/>
        <v>0</v>
      </c>
      <c r="Q14" s="34">
        <f t="shared" si="3"/>
        <v>0</v>
      </c>
      <c r="R14" s="34">
        <f t="shared" si="4"/>
        <v>0</v>
      </c>
      <c r="S14" s="32">
        <f t="shared" si="5"/>
        <v>0</v>
      </c>
      <c r="T14" s="34">
        <f t="shared" si="2"/>
        <v>0</v>
      </c>
    </row>
    <row r="15" spans="1:20" ht="94.5">
      <c r="A15" s="37"/>
      <c r="B15" s="28" t="s">
        <v>96</v>
      </c>
      <c r="C15" s="42">
        <v>6</v>
      </c>
      <c r="D15" s="29">
        <v>0</v>
      </c>
      <c r="E15" s="57">
        <v>6</v>
      </c>
      <c r="F15" s="29">
        <f t="shared" si="0"/>
        <v>0</v>
      </c>
      <c r="G15" s="29"/>
      <c r="H15" s="29">
        <v>0</v>
      </c>
      <c r="I15" s="38"/>
      <c r="J15" s="28" t="s">
        <v>96</v>
      </c>
      <c r="K15" s="43">
        <f>L15+M15</f>
        <v>6</v>
      </c>
      <c r="L15" s="32">
        <f t="shared" si="6"/>
        <v>0</v>
      </c>
      <c r="M15" s="34">
        <f t="shared" si="6"/>
        <v>6</v>
      </c>
      <c r="N15" s="33"/>
      <c r="O15" s="33"/>
      <c r="P15" s="34">
        <f t="shared" si="1"/>
        <v>0</v>
      </c>
      <c r="Q15" s="34">
        <f t="shared" si="3"/>
        <v>0</v>
      </c>
      <c r="R15" s="34">
        <f t="shared" si="4"/>
        <v>0</v>
      </c>
      <c r="S15" s="32">
        <f t="shared" si="5"/>
        <v>0</v>
      </c>
      <c r="T15" s="34">
        <f t="shared" si="2"/>
        <v>0</v>
      </c>
    </row>
    <row r="16" spans="1:20" ht="94.5">
      <c r="A16" s="37"/>
      <c r="B16" s="36" t="s">
        <v>83</v>
      </c>
      <c r="C16" s="29">
        <v>37</v>
      </c>
      <c r="D16" s="29">
        <v>0</v>
      </c>
      <c r="E16" s="56">
        <v>37</v>
      </c>
      <c r="F16" s="29">
        <f t="shared" si="0"/>
        <v>0</v>
      </c>
      <c r="G16" s="29">
        <f>G17+G18</f>
        <v>0</v>
      </c>
      <c r="H16" s="29">
        <f>H17+H18</f>
        <v>0</v>
      </c>
      <c r="I16" s="30">
        <v>20823</v>
      </c>
      <c r="J16" s="31" t="s">
        <v>24</v>
      </c>
      <c r="K16" s="43">
        <f>K17+K18</f>
        <v>37</v>
      </c>
      <c r="L16" s="32">
        <f>K16-M16</f>
        <v>0</v>
      </c>
      <c r="M16" s="34">
        <f>M17+M18</f>
        <v>37</v>
      </c>
      <c r="N16" s="34">
        <f>N17+N18</f>
        <v>0</v>
      </c>
      <c r="O16" s="34">
        <f>O17+O18</f>
        <v>0</v>
      </c>
      <c r="P16" s="34">
        <f t="shared" si="1"/>
        <v>0</v>
      </c>
      <c r="Q16" s="34">
        <f t="shared" si="3"/>
        <v>0</v>
      </c>
      <c r="R16" s="34">
        <f t="shared" si="4"/>
        <v>0</v>
      </c>
      <c r="S16" s="32">
        <f t="shared" si="5"/>
        <v>0</v>
      </c>
      <c r="T16" s="34">
        <f t="shared" si="2"/>
        <v>0</v>
      </c>
    </row>
    <row r="17" spans="1:20" ht="67.5">
      <c r="A17" s="37"/>
      <c r="B17" s="28" t="s">
        <v>97</v>
      </c>
      <c r="C17" s="29">
        <v>35</v>
      </c>
      <c r="D17" s="29">
        <v>0</v>
      </c>
      <c r="E17" s="57">
        <v>35</v>
      </c>
      <c r="F17" s="29">
        <f t="shared" si="0"/>
        <v>0</v>
      </c>
      <c r="G17" s="29"/>
      <c r="H17" s="29">
        <v>0</v>
      </c>
      <c r="I17" s="38"/>
      <c r="J17" s="28" t="s">
        <v>97</v>
      </c>
      <c r="K17" s="43">
        <f>L17+M17</f>
        <v>35</v>
      </c>
      <c r="L17" s="32">
        <f>D17+G17</f>
        <v>0</v>
      </c>
      <c r="M17" s="34">
        <f>E17+H17</f>
        <v>35</v>
      </c>
      <c r="N17" s="33"/>
      <c r="O17" s="33"/>
      <c r="P17" s="34">
        <f t="shared" si="1"/>
        <v>0</v>
      </c>
      <c r="Q17" s="34">
        <f t="shared" si="3"/>
        <v>0</v>
      </c>
      <c r="R17" s="34">
        <f t="shared" si="4"/>
        <v>0</v>
      </c>
      <c r="S17" s="32">
        <f t="shared" si="5"/>
        <v>0</v>
      </c>
      <c r="T17" s="34">
        <f t="shared" si="2"/>
        <v>0</v>
      </c>
    </row>
    <row r="18" spans="1:20" ht="81">
      <c r="A18" s="37"/>
      <c r="B18" s="28" t="s">
        <v>98</v>
      </c>
      <c r="C18" s="29">
        <v>2</v>
      </c>
      <c r="D18" s="29">
        <v>0</v>
      </c>
      <c r="E18" s="57">
        <v>2</v>
      </c>
      <c r="F18" s="29">
        <f t="shared" si="0"/>
        <v>0</v>
      </c>
      <c r="G18" s="29"/>
      <c r="H18" s="29">
        <v>0</v>
      </c>
      <c r="I18" s="38"/>
      <c r="J18" s="28" t="s">
        <v>98</v>
      </c>
      <c r="K18" s="43">
        <f>L18+M18</f>
        <v>2</v>
      </c>
      <c r="L18" s="32">
        <f>D18+G18</f>
        <v>0</v>
      </c>
      <c r="M18" s="34">
        <f>E18+H18</f>
        <v>2</v>
      </c>
      <c r="N18" s="33"/>
      <c r="O18" s="33"/>
      <c r="P18" s="34">
        <f t="shared" si="1"/>
        <v>0</v>
      </c>
      <c r="Q18" s="34">
        <f t="shared" si="3"/>
        <v>0</v>
      </c>
      <c r="R18" s="34">
        <f t="shared" si="4"/>
        <v>0</v>
      </c>
      <c r="S18" s="32">
        <f t="shared" si="5"/>
        <v>0</v>
      </c>
      <c r="T18" s="34">
        <f t="shared" si="2"/>
        <v>0</v>
      </c>
    </row>
    <row r="19" spans="1:20" ht="27">
      <c r="A19" s="37"/>
      <c r="B19" s="28"/>
      <c r="C19" s="29">
        <v>0</v>
      </c>
      <c r="D19" s="29"/>
      <c r="E19" s="56"/>
      <c r="F19" s="29">
        <f t="shared" si="0"/>
        <v>0</v>
      </c>
      <c r="G19" s="29"/>
      <c r="H19" s="29"/>
      <c r="I19" s="30">
        <v>212</v>
      </c>
      <c r="J19" s="31" t="s">
        <v>19</v>
      </c>
      <c r="K19" s="43">
        <f>K20+K30+K31+K35+K36+K32</f>
        <v>18180.235213241598</v>
      </c>
      <c r="L19" s="32">
        <f>K19-M19</f>
        <v>12096.235213241598</v>
      </c>
      <c r="M19" s="34">
        <f>M20+M30+M31+M35+M36+M32</f>
        <v>6084</v>
      </c>
      <c r="N19" s="34">
        <f>N20+N30+N31+N35+N36+N32</f>
        <v>49904</v>
      </c>
      <c r="O19" s="34">
        <f>O20+O30+O31+O35+O36+O32</f>
        <v>0</v>
      </c>
      <c r="P19" s="34"/>
      <c r="Q19" s="34"/>
      <c r="R19" s="34"/>
      <c r="S19" s="34">
        <f>S20+S30+S31+S35+S36+S32</f>
        <v>0</v>
      </c>
      <c r="T19" s="34"/>
    </row>
    <row r="20" spans="1:20" ht="94.5">
      <c r="A20" s="35">
        <v>1030148</v>
      </c>
      <c r="B20" s="36" t="s">
        <v>6</v>
      </c>
      <c r="C20" s="29">
        <f>SUM(D20:E20)</f>
        <v>6757</v>
      </c>
      <c r="D20" s="29">
        <v>6664</v>
      </c>
      <c r="E20" s="56">
        <v>93</v>
      </c>
      <c r="F20" s="29">
        <f>G20+H20</f>
        <v>0</v>
      </c>
      <c r="G20" s="44">
        <f>G21+G22+G23+G24+G25+G26</f>
        <v>0</v>
      </c>
      <c r="H20" s="44">
        <f>H21+H22+H23+H24+H25+H26</f>
        <v>0</v>
      </c>
      <c r="I20" s="38">
        <v>21208</v>
      </c>
      <c r="J20" s="31" t="s">
        <v>26</v>
      </c>
      <c r="K20" s="43">
        <f>L20+M20</f>
        <v>3744.31</v>
      </c>
      <c r="L20" s="32">
        <f>SUM(L21:L29)</f>
        <v>3651.31</v>
      </c>
      <c r="M20" s="34">
        <f>SUM(M21:M29)</f>
        <v>93</v>
      </c>
      <c r="N20" s="34">
        <f>5664+16000+18596-1356+11000</f>
        <v>49904</v>
      </c>
      <c r="O20" s="34">
        <f>SUM(O21:O29)</f>
        <v>0</v>
      </c>
      <c r="P20" s="34">
        <f t="shared" si="1"/>
        <v>-46891.31</v>
      </c>
      <c r="Q20" s="34">
        <f t="shared" si="3"/>
        <v>-46891.31</v>
      </c>
      <c r="R20" s="34">
        <f t="shared" si="4"/>
        <v>0</v>
      </c>
      <c r="S20" s="32">
        <f>IF(Q20&gt;G20*0.3,Q20-G20*0.3,0)</f>
        <v>0</v>
      </c>
      <c r="T20" s="64">
        <f t="shared" si="2"/>
        <v>-46891.31</v>
      </c>
    </row>
    <row r="21" spans="1:20" s="24" customFormat="1" ht="40.5">
      <c r="A21" s="51" t="s">
        <v>117</v>
      </c>
      <c r="B21" s="19" t="s">
        <v>70</v>
      </c>
      <c r="C21" s="18">
        <v>9810</v>
      </c>
      <c r="D21" s="29">
        <v>9810</v>
      </c>
      <c r="E21" s="58">
        <v>0</v>
      </c>
      <c r="F21" s="29">
        <f t="shared" si="0"/>
        <v>0</v>
      </c>
      <c r="G21" s="23">
        <f>'镇基金收入'!C10</f>
        <v>0</v>
      </c>
      <c r="H21" s="17"/>
      <c r="I21" s="25">
        <v>2120801</v>
      </c>
      <c r="J21" s="26" t="s">
        <v>27</v>
      </c>
      <c r="K21" s="43">
        <f aca="true" t="shared" si="7" ref="K21:K29">L21+M21</f>
        <v>0</v>
      </c>
      <c r="L21" s="63">
        <f>'镇基金支出'!C21</f>
        <v>0</v>
      </c>
      <c r="M21" s="52"/>
      <c r="N21" s="52"/>
      <c r="O21" s="52"/>
      <c r="P21" s="34"/>
      <c r="Q21" s="34"/>
      <c r="R21" s="34"/>
      <c r="S21" s="32"/>
      <c r="T21" s="34"/>
    </row>
    <row r="22" spans="1:20" s="24" customFormat="1" ht="27">
      <c r="A22" s="51">
        <v>103014802</v>
      </c>
      <c r="B22" s="19" t="s">
        <v>71</v>
      </c>
      <c r="C22" s="18">
        <v>1620</v>
      </c>
      <c r="D22" s="29">
        <v>1620</v>
      </c>
      <c r="E22" s="58">
        <v>0</v>
      </c>
      <c r="F22" s="29">
        <f t="shared" si="0"/>
        <v>0</v>
      </c>
      <c r="G22" s="23">
        <f>'镇基金收入'!C11</f>
        <v>0</v>
      </c>
      <c r="H22" s="17"/>
      <c r="I22" s="25">
        <v>2120802</v>
      </c>
      <c r="J22" s="26" t="s">
        <v>28</v>
      </c>
      <c r="K22" s="43">
        <f t="shared" si="7"/>
        <v>0</v>
      </c>
      <c r="L22" s="63">
        <f>'镇基金支出'!C22</f>
        <v>0</v>
      </c>
      <c r="M22" s="52"/>
      <c r="N22" s="52"/>
      <c r="O22" s="52"/>
      <c r="P22" s="34"/>
      <c r="Q22" s="34"/>
      <c r="R22" s="34"/>
      <c r="S22" s="32"/>
      <c r="T22" s="34"/>
    </row>
    <row r="23" spans="1:20" s="24" customFormat="1" ht="27">
      <c r="A23" s="51">
        <v>103014803</v>
      </c>
      <c r="B23" s="19" t="s">
        <v>72</v>
      </c>
      <c r="C23" s="18">
        <v>6370</v>
      </c>
      <c r="D23" s="29">
        <v>6370</v>
      </c>
      <c r="E23" s="58">
        <v>0</v>
      </c>
      <c r="F23" s="29">
        <f t="shared" si="0"/>
        <v>0</v>
      </c>
      <c r="G23" s="23">
        <f>'镇基金收入'!C12</f>
        <v>0</v>
      </c>
      <c r="H23" s="17"/>
      <c r="I23" s="25">
        <v>2120803</v>
      </c>
      <c r="J23" s="26" t="s">
        <v>29</v>
      </c>
      <c r="K23" s="43">
        <f t="shared" si="7"/>
        <v>0</v>
      </c>
      <c r="L23" s="63">
        <f>'镇基金支出'!C23</f>
        <v>0</v>
      </c>
      <c r="M23" s="52"/>
      <c r="N23" s="52"/>
      <c r="O23" s="52"/>
      <c r="P23" s="34"/>
      <c r="Q23" s="34"/>
      <c r="R23" s="34"/>
      <c r="S23" s="32"/>
      <c r="T23" s="34"/>
    </row>
    <row r="24" spans="1:20" s="24" customFormat="1" ht="40.5">
      <c r="A24" s="51">
        <v>103014898</v>
      </c>
      <c r="B24" s="28" t="s">
        <v>118</v>
      </c>
      <c r="C24" s="18">
        <v>-9551</v>
      </c>
      <c r="D24" s="29">
        <v>-9551</v>
      </c>
      <c r="E24" s="58">
        <v>0</v>
      </c>
      <c r="F24" s="29">
        <f t="shared" si="0"/>
        <v>0</v>
      </c>
      <c r="G24" s="23">
        <f>'镇基金收入'!C13</f>
        <v>0</v>
      </c>
      <c r="H24" s="17"/>
      <c r="I24" s="25">
        <v>2120804</v>
      </c>
      <c r="J24" s="26" t="s">
        <v>30</v>
      </c>
      <c r="K24" s="43">
        <f t="shared" si="7"/>
        <v>1580</v>
      </c>
      <c r="L24" s="63">
        <f>'镇基金支出'!C24</f>
        <v>1580</v>
      </c>
      <c r="M24" s="52"/>
      <c r="N24" s="52"/>
      <c r="O24" s="52"/>
      <c r="P24" s="34"/>
      <c r="Q24" s="34"/>
      <c r="R24" s="34"/>
      <c r="S24" s="32"/>
      <c r="T24" s="34"/>
    </row>
    <row r="25" spans="1:20" s="24" customFormat="1" ht="40.5">
      <c r="A25" s="51"/>
      <c r="B25" s="28"/>
      <c r="C25" s="18">
        <v>0</v>
      </c>
      <c r="D25" s="29">
        <v>0</v>
      </c>
      <c r="E25" s="58">
        <v>0</v>
      </c>
      <c r="F25" s="29">
        <f t="shared" si="0"/>
        <v>0</v>
      </c>
      <c r="G25" s="23"/>
      <c r="H25" s="17"/>
      <c r="I25" s="25">
        <v>2120805</v>
      </c>
      <c r="J25" s="26" t="s">
        <v>31</v>
      </c>
      <c r="K25" s="43">
        <f t="shared" si="7"/>
        <v>0</v>
      </c>
      <c r="L25" s="63">
        <f>'镇基金支出'!C25</f>
        <v>0</v>
      </c>
      <c r="M25" s="52"/>
      <c r="N25" s="52"/>
      <c r="O25" s="52"/>
      <c r="P25" s="34"/>
      <c r="Q25" s="34"/>
      <c r="R25" s="34"/>
      <c r="S25" s="32"/>
      <c r="T25" s="34">
        <f t="shared" si="2"/>
        <v>0</v>
      </c>
    </row>
    <row r="26" spans="1:20" s="24" customFormat="1" ht="40.5">
      <c r="A26" s="51"/>
      <c r="B26" s="28"/>
      <c r="C26" s="18">
        <v>-770</v>
      </c>
      <c r="D26" s="29">
        <v>-863</v>
      </c>
      <c r="E26" s="58">
        <v>93</v>
      </c>
      <c r="F26" s="29">
        <f t="shared" si="0"/>
        <v>0</v>
      </c>
      <c r="G26" s="23"/>
      <c r="H26" s="17">
        <v>0</v>
      </c>
      <c r="I26" s="25">
        <v>2120806</v>
      </c>
      <c r="J26" s="26" t="s">
        <v>32</v>
      </c>
      <c r="K26" s="43">
        <f t="shared" si="7"/>
        <v>0</v>
      </c>
      <c r="L26" s="63">
        <f>'镇基金支出'!C26-M26</f>
        <v>-93</v>
      </c>
      <c r="M26" s="52">
        <v>93</v>
      </c>
      <c r="N26" s="52"/>
      <c r="O26" s="52"/>
      <c r="P26" s="34"/>
      <c r="Q26" s="34"/>
      <c r="R26" s="34"/>
      <c r="S26" s="32"/>
      <c r="T26" s="34"/>
    </row>
    <row r="27" spans="1:20" s="24" customFormat="1" ht="67.5">
      <c r="A27" s="51"/>
      <c r="B27" s="28"/>
      <c r="C27" s="18">
        <v>-5089</v>
      </c>
      <c r="D27" s="29">
        <v>-5089</v>
      </c>
      <c r="E27" s="58">
        <v>0</v>
      </c>
      <c r="F27" s="29">
        <f t="shared" si="0"/>
        <v>0</v>
      </c>
      <c r="G27" s="23"/>
      <c r="H27" s="17"/>
      <c r="I27" s="25">
        <v>2120899</v>
      </c>
      <c r="J27" s="26" t="s">
        <v>33</v>
      </c>
      <c r="K27" s="43">
        <f t="shared" si="7"/>
        <v>2164.31</v>
      </c>
      <c r="L27" s="63">
        <f>'镇基金支出'!C27</f>
        <v>2164.31</v>
      </c>
      <c r="M27" s="52"/>
      <c r="N27" s="52"/>
      <c r="O27" s="52"/>
      <c r="P27" s="34"/>
      <c r="Q27" s="34"/>
      <c r="R27" s="34"/>
      <c r="S27" s="32"/>
      <c r="T27" s="34"/>
    </row>
    <row r="28" spans="1:20" s="24" customFormat="1" ht="54">
      <c r="A28" s="51"/>
      <c r="B28" s="28"/>
      <c r="C28" s="18">
        <v>-41</v>
      </c>
      <c r="D28" s="29">
        <v>-41</v>
      </c>
      <c r="E28" s="58">
        <v>0</v>
      </c>
      <c r="F28" s="29">
        <f t="shared" si="0"/>
        <v>0</v>
      </c>
      <c r="G28" s="23"/>
      <c r="H28" s="17"/>
      <c r="I28" s="53">
        <v>23204</v>
      </c>
      <c r="J28" s="54" t="s">
        <v>68</v>
      </c>
      <c r="K28" s="43">
        <f t="shared" si="7"/>
        <v>0</v>
      </c>
      <c r="L28" s="63">
        <v>0</v>
      </c>
      <c r="M28" s="52"/>
      <c r="N28" s="52"/>
      <c r="O28" s="61">
        <f>'镇基金支出'!C65</f>
        <v>0</v>
      </c>
      <c r="P28" s="34"/>
      <c r="Q28" s="34"/>
      <c r="R28" s="34"/>
      <c r="S28" s="32"/>
      <c r="T28" s="34"/>
    </row>
    <row r="29" spans="1:20" s="24" customFormat="1" ht="54">
      <c r="A29" s="51"/>
      <c r="B29" s="28"/>
      <c r="C29" s="18">
        <v>-62</v>
      </c>
      <c r="D29" s="29">
        <v>-62</v>
      </c>
      <c r="E29" s="58">
        <v>0</v>
      </c>
      <c r="F29" s="29">
        <f t="shared" si="0"/>
        <v>0</v>
      </c>
      <c r="G29" s="23"/>
      <c r="H29" s="17"/>
      <c r="I29" s="53">
        <v>23304</v>
      </c>
      <c r="J29" s="54" t="s">
        <v>93</v>
      </c>
      <c r="K29" s="43">
        <f t="shared" si="7"/>
        <v>0</v>
      </c>
      <c r="L29" s="63"/>
      <c r="M29" s="52"/>
      <c r="N29" s="52"/>
      <c r="O29" s="61">
        <f>'镇基金支出'!C68</f>
        <v>0</v>
      </c>
      <c r="P29" s="34"/>
      <c r="Q29" s="34"/>
      <c r="R29" s="34"/>
      <c r="S29" s="32"/>
      <c r="T29" s="34"/>
    </row>
    <row r="30" spans="1:20" ht="81">
      <c r="A30" s="35">
        <v>1030144</v>
      </c>
      <c r="B30" s="36" t="s">
        <v>5</v>
      </c>
      <c r="C30" s="29">
        <v>12</v>
      </c>
      <c r="D30" s="29">
        <v>12</v>
      </c>
      <c r="E30" s="56">
        <v>0</v>
      </c>
      <c r="F30" s="29">
        <f t="shared" si="0"/>
        <v>3674.4626066207998</v>
      </c>
      <c r="G30" s="29">
        <f>'镇基金收入'!C7</f>
        <v>3674.4626066207998</v>
      </c>
      <c r="H30" s="29">
        <v>0</v>
      </c>
      <c r="I30" s="38">
        <v>21209</v>
      </c>
      <c r="J30" s="31" t="s">
        <v>34</v>
      </c>
      <c r="K30" s="43">
        <f>L30+M30</f>
        <v>3686.4626066207998</v>
      </c>
      <c r="L30" s="32">
        <f>D30+G30</f>
        <v>3686.4626066207998</v>
      </c>
      <c r="M30" s="32">
        <f>E30+H30</f>
        <v>0</v>
      </c>
      <c r="N30" s="34">
        <v>0</v>
      </c>
      <c r="O30" s="34">
        <v>0</v>
      </c>
      <c r="P30" s="34">
        <f t="shared" si="1"/>
        <v>0</v>
      </c>
      <c r="Q30" s="34">
        <f t="shared" si="3"/>
        <v>0</v>
      </c>
      <c r="R30" s="34">
        <f t="shared" si="4"/>
        <v>0</v>
      </c>
      <c r="S30" s="32">
        <f t="shared" si="5"/>
        <v>0</v>
      </c>
      <c r="T30" s="34">
        <f t="shared" si="2"/>
        <v>0</v>
      </c>
    </row>
    <row r="31" spans="1:20" ht="81">
      <c r="A31" s="35">
        <v>1030147</v>
      </c>
      <c r="B31" s="36" t="s">
        <v>7</v>
      </c>
      <c r="C31" s="29">
        <v>60</v>
      </c>
      <c r="D31" s="29">
        <v>45</v>
      </c>
      <c r="E31" s="56">
        <v>15</v>
      </c>
      <c r="F31" s="29">
        <f t="shared" si="0"/>
        <v>3674.4626066207998</v>
      </c>
      <c r="G31" s="29">
        <f>'镇基金收入'!C8</f>
        <v>3674.4626066207998</v>
      </c>
      <c r="H31" s="29">
        <v>0</v>
      </c>
      <c r="I31" s="38">
        <v>21211</v>
      </c>
      <c r="J31" s="31" t="s">
        <v>37</v>
      </c>
      <c r="K31" s="43">
        <f>L31+M31</f>
        <v>3734.4626066207998</v>
      </c>
      <c r="L31" s="32">
        <f>D31+G31</f>
        <v>3719.4626066207998</v>
      </c>
      <c r="M31" s="32">
        <f>E31+H31</f>
        <v>15</v>
      </c>
      <c r="N31" s="33"/>
      <c r="O31" s="33"/>
      <c r="P31" s="34">
        <f t="shared" si="1"/>
        <v>0</v>
      </c>
      <c r="Q31" s="34">
        <f t="shared" si="3"/>
        <v>0</v>
      </c>
      <c r="R31" s="34">
        <f t="shared" si="4"/>
        <v>0</v>
      </c>
      <c r="S31" s="32">
        <f t="shared" si="5"/>
        <v>0</v>
      </c>
      <c r="T31" s="34">
        <f t="shared" si="2"/>
        <v>0</v>
      </c>
    </row>
    <row r="32" spans="1:20" ht="94.5">
      <c r="A32" s="35"/>
      <c r="B32" s="36" t="s">
        <v>73</v>
      </c>
      <c r="C32" s="29">
        <v>6237</v>
      </c>
      <c r="D32" s="29">
        <v>261</v>
      </c>
      <c r="E32" s="56">
        <v>5976</v>
      </c>
      <c r="F32" s="29">
        <f t="shared" si="0"/>
        <v>0</v>
      </c>
      <c r="G32" s="29">
        <v>0</v>
      </c>
      <c r="H32" s="29">
        <f>H33+H34</f>
        <v>0</v>
      </c>
      <c r="I32" s="30">
        <v>21212</v>
      </c>
      <c r="J32" s="31" t="s">
        <v>38</v>
      </c>
      <c r="K32" s="43">
        <f>K33+K34</f>
        <v>6237</v>
      </c>
      <c r="L32" s="32">
        <f>K32-M32</f>
        <v>261</v>
      </c>
      <c r="M32" s="43">
        <f>M33+M34</f>
        <v>5976</v>
      </c>
      <c r="N32" s="43">
        <f>N33+N34</f>
        <v>0</v>
      </c>
      <c r="O32" s="43">
        <f>O33+O34</f>
        <v>0</v>
      </c>
      <c r="P32" s="34">
        <f t="shared" si="1"/>
        <v>0</v>
      </c>
      <c r="Q32" s="34">
        <f t="shared" si="3"/>
        <v>0</v>
      </c>
      <c r="R32" s="34">
        <f t="shared" si="4"/>
        <v>0</v>
      </c>
      <c r="S32" s="32">
        <v>0</v>
      </c>
      <c r="T32" s="34">
        <f t="shared" si="2"/>
        <v>0</v>
      </c>
    </row>
    <row r="33" spans="1:20" ht="67.5">
      <c r="A33" s="35"/>
      <c r="B33" s="28" t="s">
        <v>99</v>
      </c>
      <c r="C33" s="29">
        <v>2480</v>
      </c>
      <c r="D33" s="29">
        <v>0</v>
      </c>
      <c r="E33" s="57">
        <v>2480</v>
      </c>
      <c r="F33" s="29">
        <f t="shared" si="0"/>
        <v>0</v>
      </c>
      <c r="G33" s="29"/>
      <c r="H33" s="29">
        <v>0</v>
      </c>
      <c r="I33" s="38"/>
      <c r="J33" s="28" t="s">
        <v>99</v>
      </c>
      <c r="K33" s="43">
        <f>L33+M33</f>
        <v>2480</v>
      </c>
      <c r="L33" s="32">
        <f aca="true" t="shared" si="8" ref="L33:M36">D33+G33</f>
        <v>0</v>
      </c>
      <c r="M33" s="32">
        <f t="shared" si="8"/>
        <v>2480</v>
      </c>
      <c r="N33" s="33"/>
      <c r="O33" s="33"/>
      <c r="P33" s="34">
        <f t="shared" si="1"/>
        <v>0</v>
      </c>
      <c r="Q33" s="34">
        <f t="shared" si="3"/>
        <v>0</v>
      </c>
      <c r="R33" s="34">
        <f t="shared" si="4"/>
        <v>0</v>
      </c>
      <c r="S33" s="32">
        <f t="shared" si="5"/>
        <v>0</v>
      </c>
      <c r="T33" s="34">
        <f t="shared" si="2"/>
        <v>0</v>
      </c>
    </row>
    <row r="34" spans="1:20" ht="54">
      <c r="A34" s="35"/>
      <c r="B34" s="28" t="s">
        <v>100</v>
      </c>
      <c r="C34" s="42">
        <v>3757</v>
      </c>
      <c r="D34" s="29">
        <v>261</v>
      </c>
      <c r="E34" s="57">
        <v>3496</v>
      </c>
      <c r="F34" s="29">
        <f t="shared" si="0"/>
        <v>0</v>
      </c>
      <c r="G34" s="29"/>
      <c r="H34" s="29">
        <v>0</v>
      </c>
      <c r="I34" s="38"/>
      <c r="J34" s="28" t="s">
        <v>100</v>
      </c>
      <c r="K34" s="43">
        <f>L34+M34</f>
        <v>3757</v>
      </c>
      <c r="L34" s="32">
        <f t="shared" si="8"/>
        <v>261</v>
      </c>
      <c r="M34" s="32">
        <f t="shared" si="8"/>
        <v>3496</v>
      </c>
      <c r="N34" s="33"/>
      <c r="O34" s="33"/>
      <c r="P34" s="34">
        <f t="shared" si="1"/>
        <v>0</v>
      </c>
      <c r="Q34" s="34">
        <f t="shared" si="3"/>
        <v>0</v>
      </c>
      <c r="R34" s="34">
        <f t="shared" si="4"/>
        <v>0</v>
      </c>
      <c r="S34" s="32">
        <v>0</v>
      </c>
      <c r="T34" s="34">
        <f t="shared" si="2"/>
        <v>0</v>
      </c>
    </row>
    <row r="35" spans="1:20" ht="81">
      <c r="A35" s="35">
        <v>1030156</v>
      </c>
      <c r="B35" s="36" t="s">
        <v>8</v>
      </c>
      <c r="C35" s="46">
        <f>SUM(D35:E35)</f>
        <v>38</v>
      </c>
      <c r="D35" s="29">
        <v>38</v>
      </c>
      <c r="E35" s="59">
        <v>0</v>
      </c>
      <c r="F35" s="29">
        <f t="shared" si="0"/>
        <v>600</v>
      </c>
      <c r="G35" s="34">
        <f>'镇基金收入'!C17</f>
        <v>600</v>
      </c>
      <c r="H35" s="34">
        <v>0</v>
      </c>
      <c r="I35" s="38">
        <v>21213</v>
      </c>
      <c r="J35" s="31" t="s">
        <v>39</v>
      </c>
      <c r="K35" s="43">
        <f>L35+M35</f>
        <v>638</v>
      </c>
      <c r="L35" s="32">
        <f t="shared" si="8"/>
        <v>638</v>
      </c>
      <c r="M35" s="32">
        <f t="shared" si="8"/>
        <v>0</v>
      </c>
      <c r="N35" s="34"/>
      <c r="O35" s="34"/>
      <c r="P35" s="34">
        <f t="shared" si="1"/>
        <v>0</v>
      </c>
      <c r="Q35" s="34">
        <f t="shared" si="3"/>
        <v>0</v>
      </c>
      <c r="R35" s="34">
        <f t="shared" si="4"/>
        <v>0</v>
      </c>
      <c r="S35" s="32">
        <f t="shared" si="5"/>
        <v>0</v>
      </c>
      <c r="T35" s="34">
        <f t="shared" si="2"/>
        <v>0</v>
      </c>
    </row>
    <row r="36" spans="1:20" ht="67.5">
      <c r="A36" s="35">
        <v>1030178</v>
      </c>
      <c r="B36" s="36" t="s">
        <v>9</v>
      </c>
      <c r="C36" s="46">
        <v>140</v>
      </c>
      <c r="D36" s="29">
        <v>140</v>
      </c>
      <c r="E36" s="59">
        <v>0</v>
      </c>
      <c r="F36" s="29">
        <f t="shared" si="0"/>
        <v>0</v>
      </c>
      <c r="G36" s="34">
        <f>'镇基金收入'!C20</f>
        <v>0</v>
      </c>
      <c r="H36" s="34">
        <v>0</v>
      </c>
      <c r="I36" s="38">
        <v>21214</v>
      </c>
      <c r="J36" s="31" t="s">
        <v>41</v>
      </c>
      <c r="K36" s="43">
        <f>L36+M36</f>
        <v>140</v>
      </c>
      <c r="L36" s="32">
        <f t="shared" si="8"/>
        <v>140</v>
      </c>
      <c r="M36" s="32">
        <f t="shared" si="8"/>
        <v>0</v>
      </c>
      <c r="N36" s="34"/>
      <c r="O36" s="34"/>
      <c r="P36" s="34">
        <f t="shared" si="1"/>
        <v>0</v>
      </c>
      <c r="Q36" s="34">
        <f t="shared" si="3"/>
        <v>0</v>
      </c>
      <c r="R36" s="34">
        <f t="shared" si="4"/>
        <v>0</v>
      </c>
      <c r="S36" s="32">
        <f t="shared" si="5"/>
        <v>0</v>
      </c>
      <c r="T36" s="34">
        <f t="shared" si="2"/>
        <v>0</v>
      </c>
    </row>
    <row r="37" spans="1:20" ht="27">
      <c r="A37" s="35"/>
      <c r="B37" s="36"/>
      <c r="C37" s="46">
        <v>-10</v>
      </c>
      <c r="D37" s="29">
        <v>0</v>
      </c>
      <c r="E37" s="59">
        <v>-10</v>
      </c>
      <c r="F37" s="29">
        <f t="shared" si="0"/>
        <v>0</v>
      </c>
      <c r="G37" s="34"/>
      <c r="H37" s="34"/>
      <c r="I37" s="30">
        <v>213</v>
      </c>
      <c r="J37" s="31" t="s">
        <v>20</v>
      </c>
      <c r="K37" s="43">
        <f>K38</f>
        <v>34</v>
      </c>
      <c r="L37" s="32">
        <f>K37-M37</f>
        <v>0</v>
      </c>
      <c r="M37" s="34">
        <f>M38</f>
        <v>34</v>
      </c>
      <c r="N37" s="34">
        <f>N38</f>
        <v>0</v>
      </c>
      <c r="O37" s="34">
        <f>O38</f>
        <v>0</v>
      </c>
      <c r="P37" s="34">
        <f t="shared" si="1"/>
        <v>-44</v>
      </c>
      <c r="Q37" s="34">
        <f t="shared" si="3"/>
        <v>0</v>
      </c>
      <c r="R37" s="34">
        <f t="shared" si="4"/>
        <v>-44</v>
      </c>
      <c r="S37" s="32">
        <f t="shared" si="5"/>
        <v>0</v>
      </c>
      <c r="T37" s="34">
        <f t="shared" si="2"/>
        <v>0</v>
      </c>
    </row>
    <row r="38" spans="1:20" ht="81">
      <c r="A38" s="35"/>
      <c r="B38" s="36" t="s">
        <v>84</v>
      </c>
      <c r="C38" s="46">
        <v>34</v>
      </c>
      <c r="D38" s="29">
        <v>0</v>
      </c>
      <c r="E38" s="59">
        <v>34</v>
      </c>
      <c r="F38" s="29">
        <f t="shared" si="0"/>
        <v>0</v>
      </c>
      <c r="G38" s="34"/>
      <c r="H38" s="34"/>
      <c r="I38" s="38">
        <v>21366</v>
      </c>
      <c r="J38" s="39" t="s">
        <v>42</v>
      </c>
      <c r="K38" s="43">
        <f>L38+M38</f>
        <v>34</v>
      </c>
      <c r="L38" s="32">
        <f>D38+G38</f>
        <v>0</v>
      </c>
      <c r="M38" s="32">
        <f>E38+H38</f>
        <v>34</v>
      </c>
      <c r="N38" s="33"/>
      <c r="O38" s="33"/>
      <c r="P38" s="34">
        <f t="shared" si="1"/>
        <v>0</v>
      </c>
      <c r="Q38" s="34">
        <f t="shared" si="3"/>
        <v>0</v>
      </c>
      <c r="R38" s="34">
        <f t="shared" si="4"/>
        <v>0</v>
      </c>
      <c r="S38" s="32">
        <f t="shared" si="5"/>
        <v>0</v>
      </c>
      <c r="T38" s="34">
        <f t="shared" si="2"/>
        <v>0</v>
      </c>
    </row>
    <row r="39" spans="1:20" ht="27">
      <c r="A39" s="35"/>
      <c r="B39" s="36"/>
      <c r="C39" s="46">
        <v>0</v>
      </c>
      <c r="D39" s="29">
        <v>0</v>
      </c>
      <c r="E39" s="59">
        <v>0</v>
      </c>
      <c r="F39" s="29">
        <f t="shared" si="0"/>
        <v>0</v>
      </c>
      <c r="G39" s="34"/>
      <c r="H39" s="34"/>
      <c r="I39" s="30">
        <v>214</v>
      </c>
      <c r="J39" s="31" t="s">
        <v>74</v>
      </c>
      <c r="K39" s="43">
        <f>K40</f>
        <v>20</v>
      </c>
      <c r="L39" s="32">
        <f>K39-M39</f>
        <v>0</v>
      </c>
      <c r="M39" s="34">
        <f>M40</f>
        <v>20</v>
      </c>
      <c r="N39" s="34">
        <f>N40</f>
        <v>0</v>
      </c>
      <c r="O39" s="34">
        <f>O40</f>
        <v>0</v>
      </c>
      <c r="P39" s="34">
        <f t="shared" si="1"/>
        <v>-20</v>
      </c>
      <c r="Q39" s="34">
        <f t="shared" si="3"/>
        <v>0</v>
      </c>
      <c r="R39" s="34">
        <f t="shared" si="4"/>
        <v>-20</v>
      </c>
      <c r="S39" s="32">
        <f t="shared" si="5"/>
        <v>0</v>
      </c>
      <c r="T39" s="34">
        <f t="shared" si="2"/>
        <v>0</v>
      </c>
    </row>
    <row r="40" spans="1:20" ht="67.5">
      <c r="A40" s="35"/>
      <c r="B40" s="36" t="s">
        <v>85</v>
      </c>
      <c r="C40" s="46">
        <v>20</v>
      </c>
      <c r="D40" s="29">
        <v>0</v>
      </c>
      <c r="E40" s="59">
        <v>20</v>
      </c>
      <c r="F40" s="29">
        <f t="shared" si="0"/>
        <v>0</v>
      </c>
      <c r="G40" s="34"/>
      <c r="H40" s="34">
        <v>0</v>
      </c>
      <c r="I40" s="38">
        <v>21463</v>
      </c>
      <c r="J40" s="39" t="s">
        <v>75</v>
      </c>
      <c r="K40" s="43">
        <f>L40+M40</f>
        <v>20</v>
      </c>
      <c r="L40" s="32">
        <f>D40+G40</f>
        <v>0</v>
      </c>
      <c r="M40" s="32">
        <f>E40+H40</f>
        <v>20</v>
      </c>
      <c r="N40" s="33"/>
      <c r="O40" s="33"/>
      <c r="P40" s="34">
        <f t="shared" si="1"/>
        <v>0</v>
      </c>
      <c r="Q40" s="34">
        <f t="shared" si="3"/>
        <v>0</v>
      </c>
      <c r="R40" s="34">
        <f t="shared" si="4"/>
        <v>0</v>
      </c>
      <c r="S40" s="32">
        <f t="shared" si="5"/>
        <v>0</v>
      </c>
      <c r="T40" s="34">
        <f t="shared" si="2"/>
        <v>0</v>
      </c>
    </row>
    <row r="41" spans="1:20" ht="13.5">
      <c r="A41" s="35"/>
      <c r="B41" s="36"/>
      <c r="C41" s="46">
        <v>-1407</v>
      </c>
      <c r="D41" s="29">
        <v>-993</v>
      </c>
      <c r="E41" s="59">
        <v>-414</v>
      </c>
      <c r="F41" s="29">
        <f t="shared" si="0"/>
        <v>0</v>
      </c>
      <c r="G41" s="34"/>
      <c r="H41" s="34"/>
      <c r="I41" s="30">
        <v>229</v>
      </c>
      <c r="J41" s="31" t="s">
        <v>45</v>
      </c>
      <c r="K41" s="43">
        <f>K42+K43+K44</f>
        <v>784</v>
      </c>
      <c r="L41" s="32">
        <f>K41-M41</f>
        <v>248</v>
      </c>
      <c r="M41" s="34">
        <f>M42+M43+M44</f>
        <v>536</v>
      </c>
      <c r="N41" s="34">
        <f>N42+N43+N44</f>
        <v>0</v>
      </c>
      <c r="O41" s="34">
        <f>O42+O43+O44</f>
        <v>0</v>
      </c>
      <c r="P41" s="34">
        <f t="shared" si="1"/>
        <v>-2191</v>
      </c>
      <c r="Q41" s="34">
        <f t="shared" si="3"/>
        <v>-1241</v>
      </c>
      <c r="R41" s="34">
        <f t="shared" si="4"/>
        <v>-950</v>
      </c>
      <c r="S41" s="34">
        <f>S42+S43+S44</f>
        <v>0</v>
      </c>
      <c r="T41" s="34"/>
    </row>
    <row r="42" spans="1:20" ht="81">
      <c r="A42" s="35"/>
      <c r="B42" s="36"/>
      <c r="C42" s="46">
        <v>0</v>
      </c>
      <c r="D42" s="29">
        <v>0</v>
      </c>
      <c r="E42" s="59">
        <v>0</v>
      </c>
      <c r="F42" s="29">
        <f t="shared" si="0"/>
        <v>0</v>
      </c>
      <c r="G42" s="34"/>
      <c r="H42" s="34"/>
      <c r="I42" s="38">
        <v>22904</v>
      </c>
      <c r="J42" s="31" t="s">
        <v>56</v>
      </c>
      <c r="K42" s="43"/>
      <c r="L42" s="32">
        <f>K42-M42</f>
        <v>0</v>
      </c>
      <c r="M42" s="34"/>
      <c r="N42" s="33"/>
      <c r="O42" s="33"/>
      <c r="P42" s="34">
        <f t="shared" si="1"/>
        <v>0</v>
      </c>
      <c r="Q42" s="34">
        <f t="shared" si="3"/>
        <v>0</v>
      </c>
      <c r="R42" s="34">
        <f t="shared" si="4"/>
        <v>0</v>
      </c>
      <c r="S42" s="32">
        <f t="shared" si="5"/>
        <v>0</v>
      </c>
      <c r="T42" s="34">
        <f t="shared" si="2"/>
        <v>0</v>
      </c>
    </row>
    <row r="43" spans="1:20" ht="67.5">
      <c r="A43" s="35"/>
      <c r="B43" s="36" t="s">
        <v>86</v>
      </c>
      <c r="C43" s="46">
        <v>0</v>
      </c>
      <c r="D43" s="29">
        <v>0</v>
      </c>
      <c r="E43" s="59">
        <v>0</v>
      </c>
      <c r="F43" s="29">
        <f t="shared" si="0"/>
        <v>140</v>
      </c>
      <c r="G43" s="34"/>
      <c r="H43" s="46">
        <v>140</v>
      </c>
      <c r="I43" s="38">
        <v>22908</v>
      </c>
      <c r="J43" s="31" t="s">
        <v>46</v>
      </c>
      <c r="K43" s="43">
        <f>L43+M43</f>
        <v>140</v>
      </c>
      <c r="L43" s="32">
        <f>D43+G43</f>
        <v>0</v>
      </c>
      <c r="M43" s="32">
        <f>E43+H43</f>
        <v>140</v>
      </c>
      <c r="N43" s="33"/>
      <c r="O43" s="33"/>
      <c r="P43" s="34">
        <f t="shared" si="1"/>
        <v>0</v>
      </c>
      <c r="Q43" s="34">
        <f t="shared" si="3"/>
        <v>0</v>
      </c>
      <c r="R43" s="34">
        <f t="shared" si="4"/>
        <v>0</v>
      </c>
      <c r="S43" s="32">
        <f t="shared" si="5"/>
        <v>0</v>
      </c>
      <c r="T43" s="34">
        <f t="shared" si="2"/>
        <v>0</v>
      </c>
    </row>
    <row r="44" spans="1:20" ht="67.5">
      <c r="A44" s="35">
        <v>1030155</v>
      </c>
      <c r="B44" s="36" t="s">
        <v>10</v>
      </c>
      <c r="C44" s="46">
        <v>644</v>
      </c>
      <c r="D44" s="29">
        <v>248</v>
      </c>
      <c r="E44" s="59">
        <v>396</v>
      </c>
      <c r="F44" s="29">
        <f t="shared" si="0"/>
        <v>0</v>
      </c>
      <c r="G44" s="34">
        <f>G45+G50</f>
        <v>0</v>
      </c>
      <c r="H44" s="34">
        <f>H45+H50</f>
        <v>0</v>
      </c>
      <c r="I44" s="38">
        <v>22960</v>
      </c>
      <c r="J44" s="31" t="s">
        <v>48</v>
      </c>
      <c r="K44" s="43">
        <f>L44+M44</f>
        <v>644</v>
      </c>
      <c r="L44" s="32">
        <f>D44+G44</f>
        <v>248</v>
      </c>
      <c r="M44" s="32">
        <f>E44+H44</f>
        <v>396</v>
      </c>
      <c r="N44" s="34">
        <f>N45+N50</f>
        <v>0</v>
      </c>
      <c r="O44" s="34">
        <f>O45+O50</f>
        <v>0</v>
      </c>
      <c r="P44" s="34">
        <f t="shared" si="1"/>
        <v>0</v>
      </c>
      <c r="Q44" s="34"/>
      <c r="R44" s="34"/>
      <c r="S44" s="32"/>
      <c r="T44" s="34">
        <f t="shared" si="2"/>
        <v>0</v>
      </c>
    </row>
    <row r="45" spans="1:20" ht="13.5">
      <c r="A45" s="35"/>
      <c r="B45" s="36" t="s">
        <v>87</v>
      </c>
      <c r="C45" s="47">
        <v>554</v>
      </c>
      <c r="D45" s="29">
        <v>190</v>
      </c>
      <c r="E45" s="60">
        <v>364</v>
      </c>
      <c r="F45" s="29">
        <f t="shared" si="0"/>
        <v>0</v>
      </c>
      <c r="G45" s="45">
        <f>SUM(G46:G49)</f>
        <v>0</v>
      </c>
      <c r="H45" s="45">
        <f>SUM(H46:H49)</f>
        <v>0</v>
      </c>
      <c r="I45" s="38"/>
      <c r="J45" s="31" t="s">
        <v>87</v>
      </c>
      <c r="K45" s="43">
        <f>K46+K47+K48+K49</f>
        <v>658</v>
      </c>
      <c r="L45" s="32">
        <f>K45-M45</f>
        <v>291</v>
      </c>
      <c r="M45" s="43">
        <f>M46+M47+M48+M49</f>
        <v>367</v>
      </c>
      <c r="N45" s="43">
        <f>N46+N47+N48+N49</f>
        <v>0</v>
      </c>
      <c r="O45" s="43">
        <f>O46+O47+O48+O49</f>
        <v>0</v>
      </c>
      <c r="P45" s="34"/>
      <c r="Q45" s="34"/>
      <c r="R45" s="34"/>
      <c r="S45" s="32"/>
      <c r="T45" s="34">
        <f t="shared" si="2"/>
        <v>0</v>
      </c>
    </row>
    <row r="46" spans="1:20" ht="81">
      <c r="A46" s="35"/>
      <c r="B46" s="28" t="s">
        <v>101</v>
      </c>
      <c r="C46" s="46">
        <v>921</v>
      </c>
      <c r="D46" s="29">
        <v>681</v>
      </c>
      <c r="E46" s="59">
        <v>240</v>
      </c>
      <c r="F46" s="29">
        <f t="shared" si="0"/>
        <v>0</v>
      </c>
      <c r="G46" s="34">
        <f>'镇基金收入'!C15</f>
        <v>0</v>
      </c>
      <c r="H46" s="34">
        <v>0</v>
      </c>
      <c r="I46" s="38"/>
      <c r="J46" s="28" t="s">
        <v>101</v>
      </c>
      <c r="K46" s="43">
        <f>L46+M46</f>
        <v>921</v>
      </c>
      <c r="L46" s="32">
        <f aca="true" t="shared" si="9" ref="L46:M50">D46+G46</f>
        <v>681</v>
      </c>
      <c r="M46" s="32">
        <f t="shared" si="9"/>
        <v>240</v>
      </c>
      <c r="N46" s="33"/>
      <c r="O46" s="33"/>
      <c r="P46" s="34">
        <f t="shared" si="1"/>
        <v>0</v>
      </c>
      <c r="Q46" s="34">
        <f t="shared" si="3"/>
        <v>0</v>
      </c>
      <c r="R46" s="34">
        <f t="shared" si="4"/>
        <v>0</v>
      </c>
      <c r="S46" s="32">
        <v>0</v>
      </c>
      <c r="T46" s="34"/>
    </row>
    <row r="47" spans="1:20" ht="81">
      <c r="A47" s="35"/>
      <c r="B47" s="28" t="s">
        <v>102</v>
      </c>
      <c r="C47" s="46">
        <v>59</v>
      </c>
      <c r="D47" s="29">
        <v>0</v>
      </c>
      <c r="E47" s="59">
        <v>59</v>
      </c>
      <c r="F47" s="29">
        <f t="shared" si="0"/>
        <v>0</v>
      </c>
      <c r="G47" s="34"/>
      <c r="H47" s="34">
        <v>0</v>
      </c>
      <c r="I47" s="38"/>
      <c r="J47" s="28" t="s">
        <v>102</v>
      </c>
      <c r="K47" s="43">
        <f>L47+M47</f>
        <v>59</v>
      </c>
      <c r="L47" s="32">
        <f t="shared" si="9"/>
        <v>0</v>
      </c>
      <c r="M47" s="32">
        <f t="shared" si="9"/>
        <v>59</v>
      </c>
      <c r="N47" s="33"/>
      <c r="O47" s="33"/>
      <c r="P47" s="34">
        <f t="shared" si="1"/>
        <v>0</v>
      </c>
      <c r="Q47" s="34">
        <f t="shared" si="3"/>
        <v>0</v>
      </c>
      <c r="R47" s="34">
        <f t="shared" si="4"/>
        <v>0</v>
      </c>
      <c r="S47" s="32">
        <f t="shared" si="5"/>
        <v>0</v>
      </c>
      <c r="T47" s="34">
        <f t="shared" si="2"/>
        <v>0</v>
      </c>
    </row>
    <row r="48" spans="1:20" ht="81">
      <c r="A48" s="35"/>
      <c r="B48" s="28" t="s">
        <v>103</v>
      </c>
      <c r="C48" s="46">
        <v>-331</v>
      </c>
      <c r="D48" s="29">
        <v>-390</v>
      </c>
      <c r="E48" s="59">
        <v>59</v>
      </c>
      <c r="F48" s="29">
        <f t="shared" si="0"/>
        <v>0</v>
      </c>
      <c r="G48" s="34"/>
      <c r="H48" s="34">
        <v>0</v>
      </c>
      <c r="I48" s="38"/>
      <c r="J48" s="28" t="s">
        <v>103</v>
      </c>
      <c r="K48" s="43">
        <f>L48+M48</f>
        <v>-331</v>
      </c>
      <c r="L48" s="32">
        <f t="shared" si="9"/>
        <v>-390</v>
      </c>
      <c r="M48" s="32">
        <f t="shared" si="9"/>
        <v>59</v>
      </c>
      <c r="N48" s="33"/>
      <c r="O48" s="33"/>
      <c r="P48" s="34">
        <f t="shared" si="1"/>
        <v>0</v>
      </c>
      <c r="Q48" s="34">
        <f t="shared" si="3"/>
        <v>0</v>
      </c>
      <c r="R48" s="34">
        <f t="shared" si="4"/>
        <v>0</v>
      </c>
      <c r="S48" s="32">
        <f t="shared" si="5"/>
        <v>0</v>
      </c>
      <c r="T48" s="34"/>
    </row>
    <row r="49" spans="1:20" ht="94.5">
      <c r="A49" s="35"/>
      <c r="B49" s="28" t="s">
        <v>104</v>
      </c>
      <c r="C49" s="46">
        <v>9</v>
      </c>
      <c r="D49" s="29">
        <v>0</v>
      </c>
      <c r="E49" s="59">
        <v>9</v>
      </c>
      <c r="F49" s="29">
        <f t="shared" si="0"/>
        <v>0</v>
      </c>
      <c r="G49" s="34"/>
      <c r="H49" s="34">
        <v>0</v>
      </c>
      <c r="I49" s="38"/>
      <c r="J49" s="28" t="s">
        <v>104</v>
      </c>
      <c r="K49" s="43">
        <f>L49+M49</f>
        <v>9</v>
      </c>
      <c r="L49" s="32">
        <f t="shared" si="9"/>
        <v>0</v>
      </c>
      <c r="M49" s="32">
        <f t="shared" si="9"/>
        <v>9</v>
      </c>
      <c r="N49" s="33"/>
      <c r="O49" s="33"/>
      <c r="P49" s="34">
        <f t="shared" si="1"/>
        <v>0</v>
      </c>
      <c r="Q49" s="34">
        <f t="shared" si="3"/>
        <v>0</v>
      </c>
      <c r="R49" s="34">
        <f t="shared" si="4"/>
        <v>0</v>
      </c>
      <c r="S49" s="32">
        <f t="shared" si="5"/>
        <v>0</v>
      </c>
      <c r="T49" s="34">
        <f t="shared" si="2"/>
        <v>0</v>
      </c>
    </row>
    <row r="50" spans="1:20" ht="13.5">
      <c r="A50" s="35"/>
      <c r="B50" s="36" t="s">
        <v>88</v>
      </c>
      <c r="C50" s="47">
        <v>89.9</v>
      </c>
      <c r="D50" s="29">
        <v>57.900000000000006</v>
      </c>
      <c r="E50" s="60">
        <v>32</v>
      </c>
      <c r="F50" s="29">
        <f t="shared" si="0"/>
        <v>0</v>
      </c>
      <c r="G50" s="43">
        <f>'镇基金收入'!C16</f>
        <v>0</v>
      </c>
      <c r="H50" s="34">
        <v>0</v>
      </c>
      <c r="I50" s="38"/>
      <c r="J50" s="31" t="s">
        <v>88</v>
      </c>
      <c r="K50" s="43">
        <f>L50+M50</f>
        <v>89.9</v>
      </c>
      <c r="L50" s="32">
        <f t="shared" si="9"/>
        <v>57.900000000000006</v>
      </c>
      <c r="M50" s="32">
        <f t="shared" si="9"/>
        <v>32</v>
      </c>
      <c r="N50" s="27"/>
      <c r="O50" s="27"/>
      <c r="P50" s="34">
        <f t="shared" si="1"/>
        <v>0</v>
      </c>
      <c r="Q50" s="34">
        <f t="shared" si="3"/>
        <v>0</v>
      </c>
      <c r="R50" s="34">
        <f t="shared" si="4"/>
        <v>0</v>
      </c>
      <c r="S50" s="32">
        <f t="shared" si="5"/>
        <v>0</v>
      </c>
      <c r="T50" s="34">
        <f t="shared" si="2"/>
        <v>0</v>
      </c>
    </row>
  </sheetData>
  <sheetProtection/>
  <mergeCells count="18">
    <mergeCell ref="Q4:Q5"/>
    <mergeCell ref="R4:R5"/>
    <mergeCell ref="A1:S1"/>
    <mergeCell ref="A3:H3"/>
    <mergeCell ref="I3:O3"/>
    <mergeCell ref="P3:R3"/>
    <mergeCell ref="S3:S5"/>
    <mergeCell ref="K4:M4"/>
    <mergeCell ref="T3:T5"/>
    <mergeCell ref="C4:E4"/>
    <mergeCell ref="F4:H4"/>
    <mergeCell ref="I4:I5"/>
    <mergeCell ref="J4:J5"/>
    <mergeCell ref="A4:A5"/>
    <mergeCell ref="B4:B5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" sqref="C4"/>
    </sheetView>
  </sheetViews>
  <sheetFormatPr defaultColWidth="9.00390625" defaultRowHeight="14.25"/>
  <cols>
    <col min="1" max="1" width="11.375" style="1" bestFit="1" customWidth="1"/>
    <col min="2" max="2" width="31.75390625" style="1" customWidth="1"/>
    <col min="3" max="3" width="12.50390625" style="81" customWidth="1"/>
    <col min="4" max="4" width="12.50390625" style="79" hidden="1" customWidth="1"/>
    <col min="5" max="5" width="12.50390625" style="79" customWidth="1"/>
    <col min="6" max="6" width="14.875" style="1" customWidth="1"/>
    <col min="7" max="20" width="0" style="1" hidden="1" customWidth="1"/>
    <col min="21" max="16384" width="9.00390625" style="1" customWidth="1"/>
  </cols>
  <sheetData>
    <row r="1" ht="14.25">
      <c r="A1" s="98" t="s">
        <v>157</v>
      </c>
    </row>
    <row r="2" spans="1:5" ht="25.5">
      <c r="A2" s="128" t="s">
        <v>164</v>
      </c>
      <c r="B2" s="128"/>
      <c r="C2" s="128"/>
      <c r="D2" s="128"/>
      <c r="E2" s="128"/>
    </row>
    <row r="3" ht="26.25" customHeight="1"/>
    <row r="4" spans="1:18" s="8" customFormat="1" ht="42" customHeight="1">
      <c r="A4" s="16" t="s">
        <v>2</v>
      </c>
      <c r="B4" s="16" t="s">
        <v>3</v>
      </c>
      <c r="C4" s="136" t="s">
        <v>168</v>
      </c>
      <c r="D4" s="101" t="s">
        <v>156</v>
      </c>
      <c r="E4" s="135" t="s">
        <v>167</v>
      </c>
      <c r="F4" s="102" t="s">
        <v>163</v>
      </c>
      <c r="G4" s="97" t="s">
        <v>150</v>
      </c>
      <c r="H4" s="97" t="s">
        <v>151</v>
      </c>
      <c r="I4" s="97"/>
      <c r="J4" s="97" t="s">
        <v>152</v>
      </c>
      <c r="K4" s="97"/>
      <c r="L4" s="97"/>
      <c r="M4" s="97"/>
      <c r="N4" s="97"/>
      <c r="O4" s="97"/>
      <c r="P4" s="97"/>
      <c r="Q4" s="97"/>
      <c r="R4" s="97"/>
    </row>
    <row r="5" spans="1:18" s="72" customFormat="1" ht="24" customHeight="1">
      <c r="A5" s="71" t="s">
        <v>0</v>
      </c>
      <c r="B5" s="71"/>
      <c r="C5" s="82">
        <f>C7+C17</f>
        <v>4274.4626066208</v>
      </c>
      <c r="D5" s="82">
        <f>E5-C5</f>
        <v>1257.5373933791998</v>
      </c>
      <c r="E5" s="82">
        <f>E7+E17</f>
        <v>5532</v>
      </c>
      <c r="F5" s="103">
        <f>F7+F17</f>
        <v>3595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s="72" customFormat="1" ht="24" customHeight="1" hidden="1">
      <c r="A6" s="73">
        <v>1030147</v>
      </c>
      <c r="B6" s="71" t="s">
        <v>7</v>
      </c>
      <c r="C6" s="82">
        <v>0</v>
      </c>
      <c r="D6" s="82">
        <f aca="true" t="shared" si="0" ref="D6:D27">E6-C6</f>
        <v>0</v>
      </c>
      <c r="E6" s="74"/>
      <c r="F6" s="103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s="72" customFormat="1" ht="24" customHeight="1">
      <c r="A7" s="73">
        <v>1030148</v>
      </c>
      <c r="B7" s="71" t="s">
        <v>6</v>
      </c>
      <c r="C7" s="82">
        <f>SUM(C8:C12)</f>
        <v>3674.4626066207998</v>
      </c>
      <c r="D7" s="82">
        <f t="shared" si="0"/>
        <v>1257.5373933792002</v>
      </c>
      <c r="E7" s="82">
        <f>SUM(E8:E12)</f>
        <v>4932</v>
      </c>
      <c r="F7" s="103">
        <v>3363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24" customHeight="1">
      <c r="A8" s="69">
        <v>103014801</v>
      </c>
      <c r="B8" s="70" t="s">
        <v>70</v>
      </c>
      <c r="C8" s="83">
        <f>H8</f>
        <v>3674.4626066207998</v>
      </c>
      <c r="D8" s="82">
        <f t="shared" si="0"/>
        <v>1257.5373933792002</v>
      </c>
      <c r="E8" s="68">
        <v>4932</v>
      </c>
      <c r="F8" s="104">
        <v>3363</v>
      </c>
      <c r="G8" s="91">
        <f>SUM(I8:R8)</f>
        <v>3674.4626066207998</v>
      </c>
      <c r="H8" s="91">
        <f>SUM(J8:R8)</f>
        <v>3674.4626066207998</v>
      </c>
      <c r="I8" s="91"/>
      <c r="J8" s="91">
        <v>3674.4626066207998</v>
      </c>
      <c r="K8" s="91"/>
      <c r="L8" s="91"/>
      <c r="M8" s="91"/>
      <c r="N8" s="91"/>
      <c r="O8" s="91"/>
      <c r="P8" s="91"/>
      <c r="Q8" s="91"/>
      <c r="R8" s="91"/>
    </row>
    <row r="9" spans="1:18" ht="24" customHeight="1" hidden="1">
      <c r="A9" s="69">
        <v>103014802</v>
      </c>
      <c r="B9" s="70" t="s">
        <v>71</v>
      </c>
      <c r="C9" s="83"/>
      <c r="D9" s="82">
        <f t="shared" si="0"/>
        <v>0</v>
      </c>
      <c r="E9" s="68"/>
      <c r="F9" s="104"/>
      <c r="G9" s="91">
        <f aca="true" t="shared" si="1" ref="G9:G27">SUM(I9:R9)</f>
        <v>0</v>
      </c>
      <c r="H9" s="91">
        <f aca="true" t="shared" si="2" ref="H9:H26">SUM(J9:R9)</f>
        <v>0</v>
      </c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24" customFormat="1" ht="24" customHeight="1" hidden="1">
      <c r="A10" s="69">
        <v>103014803</v>
      </c>
      <c r="B10" s="70" t="s">
        <v>72</v>
      </c>
      <c r="C10" s="83"/>
      <c r="D10" s="82">
        <f t="shared" si="0"/>
        <v>0</v>
      </c>
      <c r="E10" s="68"/>
      <c r="F10" s="52"/>
      <c r="G10" s="91">
        <f t="shared" si="1"/>
        <v>0</v>
      </c>
      <c r="H10" s="91">
        <f t="shared" si="2"/>
        <v>0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18" s="24" customFormat="1" ht="24" customHeight="1" hidden="1">
      <c r="A11" s="69">
        <v>103014898</v>
      </c>
      <c r="B11" s="70" t="s">
        <v>90</v>
      </c>
      <c r="C11" s="83"/>
      <c r="D11" s="82">
        <f t="shared" si="0"/>
        <v>0</v>
      </c>
      <c r="E11" s="68"/>
      <c r="F11" s="52"/>
      <c r="G11" s="91">
        <f t="shared" si="1"/>
        <v>0</v>
      </c>
      <c r="H11" s="91">
        <f t="shared" si="2"/>
        <v>0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spans="1:18" s="24" customFormat="1" ht="24" customHeight="1" hidden="1">
      <c r="A12" s="69">
        <v>103014899</v>
      </c>
      <c r="B12" s="70" t="s">
        <v>125</v>
      </c>
      <c r="C12" s="83"/>
      <c r="D12" s="82">
        <f t="shared" si="0"/>
        <v>0</v>
      </c>
      <c r="E12" s="68"/>
      <c r="F12" s="52"/>
      <c r="G12" s="91">
        <f t="shared" si="1"/>
        <v>0</v>
      </c>
      <c r="H12" s="91">
        <f t="shared" si="2"/>
        <v>0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s="72" customFormat="1" ht="24" customHeight="1">
      <c r="A13" s="73">
        <v>1030155</v>
      </c>
      <c r="B13" s="71" t="s">
        <v>10</v>
      </c>
      <c r="C13" s="82"/>
      <c r="D13" s="82">
        <f t="shared" si="0"/>
        <v>0</v>
      </c>
      <c r="E13" s="74"/>
      <c r="F13" s="103"/>
      <c r="G13" s="91">
        <f t="shared" si="1"/>
        <v>0</v>
      </c>
      <c r="H13" s="91">
        <f t="shared" si="2"/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1:18" ht="24" customHeight="1" hidden="1">
      <c r="A14" s="69">
        <v>103015501</v>
      </c>
      <c r="B14" s="70" t="s">
        <v>13</v>
      </c>
      <c r="C14" s="83">
        <v>0</v>
      </c>
      <c r="D14" s="82">
        <f t="shared" si="0"/>
        <v>0</v>
      </c>
      <c r="E14" s="68"/>
      <c r="F14" s="104"/>
      <c r="G14" s="91">
        <f t="shared" si="1"/>
        <v>0</v>
      </c>
      <c r="H14" s="91">
        <f t="shared" si="2"/>
        <v>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ht="24" customHeight="1" hidden="1">
      <c r="A15" s="69">
        <v>103015502</v>
      </c>
      <c r="B15" s="70" t="s">
        <v>14</v>
      </c>
      <c r="C15" s="83">
        <v>0</v>
      </c>
      <c r="D15" s="82">
        <f t="shared" si="0"/>
        <v>0</v>
      </c>
      <c r="E15" s="68"/>
      <c r="F15" s="104"/>
      <c r="G15" s="91">
        <f t="shared" si="1"/>
        <v>0</v>
      </c>
      <c r="H15" s="91">
        <f t="shared" si="2"/>
        <v>0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s="72" customFormat="1" ht="24" customHeight="1" hidden="1">
      <c r="A16" s="73">
        <v>1030156</v>
      </c>
      <c r="B16" s="71" t="s">
        <v>8</v>
      </c>
      <c r="C16" s="82">
        <v>0</v>
      </c>
      <c r="D16" s="82">
        <f t="shared" si="0"/>
        <v>0</v>
      </c>
      <c r="E16" s="74"/>
      <c r="F16" s="103"/>
      <c r="G16" s="91">
        <f t="shared" si="1"/>
        <v>0</v>
      </c>
      <c r="H16" s="91">
        <f t="shared" si="2"/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s="72" customFormat="1" ht="24" customHeight="1">
      <c r="A17" s="73">
        <v>1030178</v>
      </c>
      <c r="B17" s="71" t="s">
        <v>9</v>
      </c>
      <c r="C17" s="82">
        <f>H17</f>
        <v>600</v>
      </c>
      <c r="D17" s="82">
        <f t="shared" si="0"/>
        <v>0</v>
      </c>
      <c r="E17" s="74">
        <v>600</v>
      </c>
      <c r="F17" s="103">
        <v>232</v>
      </c>
      <c r="G17" s="91">
        <f t="shared" si="1"/>
        <v>600</v>
      </c>
      <c r="H17" s="91">
        <f t="shared" si="2"/>
        <v>600</v>
      </c>
      <c r="I17" s="91"/>
      <c r="J17" s="91">
        <v>600</v>
      </c>
      <c r="K17" s="91"/>
      <c r="L17" s="91"/>
      <c r="M17" s="91"/>
      <c r="N17" s="91"/>
      <c r="O17" s="91"/>
      <c r="P17" s="91"/>
      <c r="Q17" s="91"/>
      <c r="R17" s="91"/>
    </row>
    <row r="18" spans="1:18" s="72" customFormat="1" ht="30.75" customHeight="1" hidden="1">
      <c r="A18" s="73">
        <v>1030180</v>
      </c>
      <c r="B18" s="76" t="s">
        <v>122</v>
      </c>
      <c r="C18" s="82">
        <v>0</v>
      </c>
      <c r="D18" s="82">
        <f t="shared" si="0"/>
        <v>0</v>
      </c>
      <c r="E18" s="74"/>
      <c r="F18" s="103"/>
      <c r="G18" s="91">
        <f t="shared" si="1"/>
        <v>0</v>
      </c>
      <c r="H18" s="91">
        <f t="shared" si="2"/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s="72" customFormat="1" ht="24" customHeight="1" hidden="1">
      <c r="A19" s="73">
        <v>1030199</v>
      </c>
      <c r="B19" s="76" t="s">
        <v>138</v>
      </c>
      <c r="C19" s="82">
        <v>0</v>
      </c>
      <c r="D19" s="82">
        <f t="shared" si="0"/>
        <v>0</v>
      </c>
      <c r="E19" s="74"/>
      <c r="F19" s="103"/>
      <c r="G19" s="91">
        <f t="shared" si="1"/>
        <v>0</v>
      </c>
      <c r="H19" s="91">
        <f t="shared" si="2"/>
        <v>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s="72" customFormat="1" ht="24" customHeight="1">
      <c r="A20" s="71" t="s">
        <v>57</v>
      </c>
      <c r="B20" s="71"/>
      <c r="C20" s="82">
        <v>0</v>
      </c>
      <c r="D20" s="82">
        <f t="shared" si="0"/>
        <v>4443</v>
      </c>
      <c r="E20" s="74">
        <v>4443</v>
      </c>
      <c r="F20" s="103">
        <v>5526</v>
      </c>
      <c r="G20" s="91">
        <f t="shared" si="1"/>
        <v>0</v>
      </c>
      <c r="H20" s="91">
        <f>SUM(J20:R20)</f>
        <v>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ht="24" customHeight="1">
      <c r="A21" s="69">
        <v>11004</v>
      </c>
      <c r="B21" s="70" t="s">
        <v>11</v>
      </c>
      <c r="C21" s="84">
        <v>0</v>
      </c>
      <c r="D21" s="82">
        <f t="shared" si="0"/>
        <v>0</v>
      </c>
      <c r="E21" s="68"/>
      <c r="F21" s="104">
        <v>5526</v>
      </c>
      <c r="G21" s="91">
        <f t="shared" si="1"/>
        <v>0</v>
      </c>
      <c r="H21" s="91">
        <f t="shared" si="2"/>
        <v>0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ht="24" customHeight="1">
      <c r="A22" s="69">
        <v>1100401</v>
      </c>
      <c r="B22" s="70" t="s">
        <v>12</v>
      </c>
      <c r="C22" s="84">
        <v>0</v>
      </c>
      <c r="D22" s="82">
        <f t="shared" si="0"/>
        <v>4443</v>
      </c>
      <c r="E22" s="68">
        <v>4443</v>
      </c>
      <c r="F22" s="104"/>
      <c r="G22" s="91">
        <f t="shared" si="1"/>
        <v>0</v>
      </c>
      <c r="H22" s="91">
        <f t="shared" si="2"/>
        <v>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s="72" customFormat="1" ht="24" customHeight="1">
      <c r="A23" s="73" t="s">
        <v>58</v>
      </c>
      <c r="B23" s="73"/>
      <c r="C23" s="85">
        <f>C24</f>
        <v>389.591451</v>
      </c>
      <c r="D23" s="82"/>
      <c r="E23" s="74">
        <v>390</v>
      </c>
      <c r="F23" s="103">
        <v>401</v>
      </c>
      <c r="G23" s="91">
        <f t="shared" si="1"/>
        <v>0</v>
      </c>
      <c r="H23" s="91">
        <f t="shared" si="2"/>
        <v>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24" customHeight="1">
      <c r="A24" s="20">
        <v>1100802</v>
      </c>
      <c r="B24" s="22" t="s">
        <v>59</v>
      </c>
      <c r="C24" s="84">
        <f>H24</f>
        <v>389.591451</v>
      </c>
      <c r="D24" s="82"/>
      <c r="E24" s="68">
        <v>390</v>
      </c>
      <c r="F24" s="104">
        <v>401</v>
      </c>
      <c r="G24" s="91">
        <f t="shared" si="1"/>
        <v>389.591451</v>
      </c>
      <c r="H24" s="91">
        <f t="shared" si="2"/>
        <v>389.591451</v>
      </c>
      <c r="I24" s="91"/>
      <c r="J24" s="91">
        <v>389.591451</v>
      </c>
      <c r="K24" s="91"/>
      <c r="L24" s="91"/>
      <c r="M24" s="91"/>
      <c r="N24" s="91"/>
      <c r="O24" s="91"/>
      <c r="P24" s="91"/>
      <c r="Q24" s="91"/>
      <c r="R24" s="91"/>
    </row>
    <row r="25" spans="1:18" s="72" customFormat="1" ht="24" customHeight="1">
      <c r="A25" s="73" t="s">
        <v>15</v>
      </c>
      <c r="B25" s="71"/>
      <c r="C25" s="85">
        <v>0</v>
      </c>
      <c r="D25" s="82">
        <f t="shared" si="0"/>
        <v>0</v>
      </c>
      <c r="E25" s="74"/>
      <c r="F25" s="103"/>
      <c r="G25" s="91">
        <f t="shared" si="1"/>
        <v>0</v>
      </c>
      <c r="H25" s="91">
        <f t="shared" si="2"/>
        <v>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s="15" customFormat="1" ht="24" customHeight="1">
      <c r="A26" s="21">
        <v>1101102</v>
      </c>
      <c r="B26" s="22" t="s">
        <v>60</v>
      </c>
      <c r="C26" s="84">
        <v>0</v>
      </c>
      <c r="D26" s="82">
        <f t="shared" si="0"/>
        <v>0</v>
      </c>
      <c r="E26" s="68"/>
      <c r="F26" s="105"/>
      <c r="G26" s="91">
        <f t="shared" si="1"/>
        <v>0</v>
      </c>
      <c r="H26" s="91">
        <f t="shared" si="2"/>
        <v>0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1:18" s="72" customFormat="1" ht="24" customHeight="1">
      <c r="A27" s="129" t="s">
        <v>54</v>
      </c>
      <c r="B27" s="129"/>
      <c r="C27" s="85">
        <f>C5+C20+C23</f>
        <v>4664.0540576208</v>
      </c>
      <c r="D27" s="82">
        <f t="shared" si="0"/>
        <v>5700.9459423792</v>
      </c>
      <c r="E27" s="85">
        <f>E5+E20+E23</f>
        <v>10365</v>
      </c>
      <c r="F27" s="103">
        <f>F5+F20+F23</f>
        <v>9522</v>
      </c>
      <c r="G27" s="91">
        <f t="shared" si="1"/>
        <v>0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5" s="10" customFormat="1" ht="30" customHeight="1">
      <c r="A28" s="100"/>
      <c r="B28" s="100"/>
      <c r="C28" s="100"/>
      <c r="D28" s="100"/>
      <c r="E28" s="100"/>
    </row>
    <row r="29" spans="1:5" ht="20.25" customHeight="1">
      <c r="A29" s="87"/>
      <c r="B29" s="87"/>
      <c r="C29" s="87"/>
      <c r="D29" s="87"/>
      <c r="E29" s="87"/>
    </row>
    <row r="30" spans="2:5" ht="14.25">
      <c r="B30" s="9"/>
      <c r="C30" s="86"/>
      <c r="D30" s="80"/>
      <c r="E30" s="80"/>
    </row>
  </sheetData>
  <sheetProtection/>
  <mergeCells count="2">
    <mergeCell ref="A2:E2"/>
    <mergeCell ref="A27:B27"/>
  </mergeCells>
  <printOptions horizontalCentered="1"/>
  <pageMargins left="0.3937007874015748" right="0.3937007874015748" top="0.3937007874015748" bottom="0.3937007874015748" header="0.15748031496062992" footer="0.1968503937007874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" sqref="C4"/>
    </sheetView>
  </sheetViews>
  <sheetFormatPr defaultColWidth="9.00390625" defaultRowHeight="14.25"/>
  <cols>
    <col min="1" max="1" width="11.375" style="1" customWidth="1"/>
    <col min="2" max="2" width="36.375" style="1" customWidth="1"/>
    <col min="3" max="3" width="12.50390625" style="81" customWidth="1"/>
    <col min="4" max="4" width="12.50390625" style="81" hidden="1" customWidth="1"/>
    <col min="5" max="5" width="12.50390625" style="81" customWidth="1"/>
    <col min="6" max="6" width="16.00390625" style="106" customWidth="1"/>
    <col min="7" max="7" width="9.00390625" style="1" customWidth="1"/>
    <col min="8" max="8" width="0" style="1" hidden="1" customWidth="1"/>
    <col min="9" max="9" width="9.625" style="1" hidden="1" customWidth="1"/>
    <col min="10" max="10" width="0" style="1" hidden="1" customWidth="1"/>
    <col min="11" max="11" width="9.625" style="1" hidden="1" customWidth="1"/>
    <col min="12" max="22" width="0" style="1" hidden="1" customWidth="1"/>
    <col min="23" max="16384" width="9.00390625" style="1" customWidth="1"/>
  </cols>
  <sheetData>
    <row r="1" ht="14.25">
      <c r="A1" s="98" t="s">
        <v>158</v>
      </c>
    </row>
    <row r="2" spans="1:6" ht="38.25" customHeight="1">
      <c r="A2" s="128" t="s">
        <v>165</v>
      </c>
      <c r="B2" s="128"/>
      <c r="C2" s="128"/>
      <c r="D2" s="128"/>
      <c r="E2" s="128"/>
      <c r="F2" s="131"/>
    </row>
    <row r="3" ht="24.75" customHeight="1"/>
    <row r="4" spans="1:19" s="11" customFormat="1" ht="42" customHeight="1">
      <c r="A4" s="16" t="s">
        <v>2</v>
      </c>
      <c r="B4" s="16" t="s">
        <v>3</v>
      </c>
      <c r="C4" s="134" t="s">
        <v>169</v>
      </c>
      <c r="D4" s="88" t="s">
        <v>156</v>
      </c>
      <c r="E4" s="134" t="s">
        <v>166</v>
      </c>
      <c r="F4" s="107" t="s">
        <v>162</v>
      </c>
      <c r="H4" s="97" t="s">
        <v>150</v>
      </c>
      <c r="I4" s="97" t="s">
        <v>151</v>
      </c>
      <c r="J4" s="97"/>
      <c r="K4" s="97" t="s">
        <v>152</v>
      </c>
      <c r="L4" s="97"/>
      <c r="M4" s="97"/>
      <c r="N4" s="97"/>
      <c r="O4" s="97"/>
      <c r="P4" s="97"/>
      <c r="Q4" s="97"/>
      <c r="R4" s="97"/>
      <c r="S4" s="97"/>
    </row>
    <row r="5" spans="1:19" s="75" customFormat="1" ht="24" customHeight="1">
      <c r="A5" s="89" t="s">
        <v>1</v>
      </c>
      <c r="B5" s="90"/>
      <c r="C5" s="91">
        <f>C6+C10+C19+C39+C45+C63+C68+C51</f>
        <v>4664.3099999999995</v>
      </c>
      <c r="D5" s="91">
        <v>5701</v>
      </c>
      <c r="E5" s="91">
        <f>E6+E10+E19+E39+E45+E63+E68+E51</f>
        <v>10364.8</v>
      </c>
      <c r="F5" s="108">
        <f>F10+F19+F39+F39+F51</f>
        <v>9521.7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21" s="75" customFormat="1" ht="24" customHeight="1">
      <c r="A6" s="89">
        <v>207</v>
      </c>
      <c r="B6" s="90" t="s">
        <v>126</v>
      </c>
      <c r="C6" s="91">
        <f>C7</f>
        <v>0</v>
      </c>
      <c r="D6" s="91">
        <f aca="true" t="shared" si="0" ref="D6:D62">E6-C6</f>
        <v>0</v>
      </c>
      <c r="E6" s="91"/>
      <c r="F6" s="132"/>
      <c r="H6" s="91"/>
      <c r="I6" s="91"/>
      <c r="J6" s="91"/>
      <c r="K6" s="91" t="s">
        <v>153</v>
      </c>
      <c r="L6" s="91"/>
      <c r="M6" s="91"/>
      <c r="N6" s="91"/>
      <c r="O6" s="91"/>
      <c r="P6" s="91"/>
      <c r="Q6" s="91"/>
      <c r="R6" s="91"/>
      <c r="S6" s="91"/>
      <c r="U6" s="92"/>
    </row>
    <row r="7" spans="1:21" s="75" customFormat="1" ht="29.25" customHeight="1">
      <c r="A7" s="89">
        <v>20707</v>
      </c>
      <c r="B7" s="90" t="s">
        <v>127</v>
      </c>
      <c r="C7" s="91">
        <f>C8+C9</f>
        <v>0</v>
      </c>
      <c r="D7" s="91">
        <f t="shared" si="0"/>
        <v>0</v>
      </c>
      <c r="E7" s="91"/>
      <c r="F7" s="132"/>
      <c r="H7" s="91"/>
      <c r="I7" s="91"/>
      <c r="J7" s="91"/>
      <c r="K7" s="91" t="s">
        <v>153</v>
      </c>
      <c r="L7" s="91"/>
      <c r="M7" s="91"/>
      <c r="N7" s="91"/>
      <c r="O7" s="91"/>
      <c r="P7" s="91"/>
      <c r="Q7" s="91"/>
      <c r="R7" s="91"/>
      <c r="S7" s="91"/>
      <c r="U7" s="92"/>
    </row>
    <row r="8" spans="1:21" s="67" customFormat="1" ht="24" customHeight="1">
      <c r="A8" s="93">
        <v>2070702</v>
      </c>
      <c r="B8" s="94" t="s">
        <v>128</v>
      </c>
      <c r="C8" s="95">
        <v>0</v>
      </c>
      <c r="D8" s="91">
        <f t="shared" si="0"/>
        <v>0</v>
      </c>
      <c r="E8" s="95"/>
      <c r="F8" s="133"/>
      <c r="H8" s="91"/>
      <c r="I8" s="91"/>
      <c r="J8" s="91"/>
      <c r="K8" s="91" t="s">
        <v>153</v>
      </c>
      <c r="L8" s="91"/>
      <c r="M8" s="91"/>
      <c r="N8" s="91"/>
      <c r="O8" s="91"/>
      <c r="P8" s="91"/>
      <c r="Q8" s="91"/>
      <c r="R8" s="91"/>
      <c r="S8" s="91"/>
      <c r="U8" s="92"/>
    </row>
    <row r="9" spans="1:21" s="67" customFormat="1" ht="27" customHeight="1">
      <c r="A9" s="93">
        <v>2070799</v>
      </c>
      <c r="B9" s="94" t="s">
        <v>89</v>
      </c>
      <c r="C9" s="95">
        <v>0</v>
      </c>
      <c r="D9" s="91">
        <f t="shared" si="0"/>
        <v>0</v>
      </c>
      <c r="E9" s="95"/>
      <c r="F9" s="133"/>
      <c r="H9" s="91"/>
      <c r="I9" s="91"/>
      <c r="J9" s="91"/>
      <c r="K9" s="91" t="s">
        <v>153</v>
      </c>
      <c r="L9" s="91"/>
      <c r="M9" s="91"/>
      <c r="N9" s="91"/>
      <c r="O9" s="91"/>
      <c r="P9" s="91"/>
      <c r="Q9" s="91"/>
      <c r="R9" s="91"/>
      <c r="S9" s="91"/>
      <c r="U9" s="92"/>
    </row>
    <row r="10" spans="1:21" s="75" customFormat="1" ht="24" customHeight="1">
      <c r="A10" s="89">
        <v>208</v>
      </c>
      <c r="B10" s="90" t="s">
        <v>18</v>
      </c>
      <c r="C10" s="91">
        <f>C11+C15</f>
        <v>0</v>
      </c>
      <c r="D10" s="91">
        <f t="shared" si="0"/>
        <v>4.8</v>
      </c>
      <c r="E10" s="91">
        <f>E11+E15</f>
        <v>4.8</v>
      </c>
      <c r="F10" s="108">
        <v>5</v>
      </c>
      <c r="H10" s="91"/>
      <c r="I10" s="91"/>
      <c r="J10" s="91"/>
      <c r="K10" s="91" t="s">
        <v>153</v>
      </c>
      <c r="L10" s="91"/>
      <c r="M10" s="91"/>
      <c r="N10" s="91"/>
      <c r="O10" s="91"/>
      <c r="P10" s="91"/>
      <c r="Q10" s="91"/>
      <c r="R10" s="91"/>
      <c r="S10" s="91"/>
      <c r="U10" s="92"/>
    </row>
    <row r="11" spans="1:21" s="75" customFormat="1" ht="30.75" customHeight="1">
      <c r="A11" s="89">
        <v>20822</v>
      </c>
      <c r="B11" s="90" t="s">
        <v>21</v>
      </c>
      <c r="C11" s="91">
        <f>C12+C13+C14</f>
        <v>0</v>
      </c>
      <c r="D11" s="91">
        <f t="shared" si="0"/>
        <v>4.8</v>
      </c>
      <c r="E11" s="91">
        <f>E12+E13+E14</f>
        <v>4.8</v>
      </c>
      <c r="F11" s="108"/>
      <c r="H11" s="91"/>
      <c r="I11" s="91"/>
      <c r="J11" s="91"/>
      <c r="K11" s="91" t="s">
        <v>153</v>
      </c>
      <c r="L11" s="91"/>
      <c r="M11" s="91"/>
      <c r="N11" s="91"/>
      <c r="O11" s="91"/>
      <c r="P11" s="91"/>
      <c r="Q11" s="91"/>
      <c r="R11" s="91"/>
      <c r="S11" s="91"/>
      <c r="U11" s="92"/>
    </row>
    <row r="12" spans="1:21" s="67" customFormat="1" ht="24" customHeight="1">
      <c r="A12" s="93">
        <v>2082201</v>
      </c>
      <c r="B12" s="94" t="s">
        <v>124</v>
      </c>
      <c r="C12" s="95">
        <v>0</v>
      </c>
      <c r="D12" s="91">
        <f t="shared" si="0"/>
        <v>4.8</v>
      </c>
      <c r="E12" s="95">
        <v>4.8</v>
      </c>
      <c r="F12" s="109"/>
      <c r="H12" s="91"/>
      <c r="I12" s="91"/>
      <c r="J12" s="91"/>
      <c r="K12" s="91" t="s">
        <v>153</v>
      </c>
      <c r="L12" s="91"/>
      <c r="M12" s="91"/>
      <c r="N12" s="91"/>
      <c r="O12" s="91"/>
      <c r="P12" s="91"/>
      <c r="Q12" s="91"/>
      <c r="R12" s="91"/>
      <c r="S12" s="91"/>
      <c r="U12" s="92"/>
    </row>
    <row r="13" spans="1:21" s="67" customFormat="1" ht="24" customHeight="1">
      <c r="A13" s="93">
        <v>2082202</v>
      </c>
      <c r="B13" s="94" t="s">
        <v>22</v>
      </c>
      <c r="C13" s="95"/>
      <c r="D13" s="91">
        <f t="shared" si="0"/>
        <v>0</v>
      </c>
      <c r="E13" s="95"/>
      <c r="F13" s="133"/>
      <c r="H13" s="91"/>
      <c r="I13" s="91"/>
      <c r="J13" s="91"/>
      <c r="K13" s="91" t="s">
        <v>153</v>
      </c>
      <c r="L13" s="91"/>
      <c r="M13" s="91"/>
      <c r="N13" s="91"/>
      <c r="O13" s="91"/>
      <c r="P13" s="91"/>
      <c r="Q13" s="91"/>
      <c r="R13" s="91"/>
      <c r="S13" s="91"/>
      <c r="U13" s="92"/>
    </row>
    <row r="14" spans="1:21" s="67" customFormat="1" ht="32.25" customHeight="1">
      <c r="A14" s="93">
        <v>2082299</v>
      </c>
      <c r="B14" s="94" t="s">
        <v>23</v>
      </c>
      <c r="C14" s="95"/>
      <c r="D14" s="91">
        <f t="shared" si="0"/>
        <v>0</v>
      </c>
      <c r="E14" s="95"/>
      <c r="F14" s="133"/>
      <c r="H14" s="91"/>
      <c r="I14" s="91"/>
      <c r="J14" s="91"/>
      <c r="K14" s="91" t="s">
        <v>153</v>
      </c>
      <c r="L14" s="91"/>
      <c r="M14" s="91"/>
      <c r="N14" s="91"/>
      <c r="O14" s="91"/>
      <c r="P14" s="91"/>
      <c r="Q14" s="91"/>
      <c r="R14" s="91"/>
      <c r="S14" s="91"/>
      <c r="U14" s="92"/>
    </row>
    <row r="15" spans="1:21" s="75" customFormat="1" ht="30.75" customHeight="1">
      <c r="A15" s="89">
        <v>20823</v>
      </c>
      <c r="B15" s="90" t="s">
        <v>129</v>
      </c>
      <c r="C15" s="91">
        <f>C16+C17+C18</f>
        <v>0</v>
      </c>
      <c r="D15" s="91">
        <f t="shared" si="0"/>
        <v>0</v>
      </c>
      <c r="E15" s="91"/>
      <c r="F15" s="132"/>
      <c r="H15" s="91"/>
      <c r="I15" s="91"/>
      <c r="J15" s="91"/>
      <c r="K15" s="91" t="s">
        <v>153</v>
      </c>
      <c r="L15" s="91"/>
      <c r="M15" s="91"/>
      <c r="N15" s="91"/>
      <c r="O15" s="91"/>
      <c r="P15" s="91"/>
      <c r="Q15" s="91"/>
      <c r="R15" s="91"/>
      <c r="S15" s="91"/>
      <c r="U15" s="92"/>
    </row>
    <row r="16" spans="1:21" s="67" customFormat="1" ht="27.75" customHeight="1">
      <c r="A16" s="93">
        <v>2082301</v>
      </c>
      <c r="B16" s="94" t="s">
        <v>124</v>
      </c>
      <c r="C16" s="95"/>
      <c r="D16" s="91">
        <f t="shared" si="0"/>
        <v>0</v>
      </c>
      <c r="E16" s="95"/>
      <c r="F16" s="133"/>
      <c r="H16" s="91"/>
      <c r="I16" s="91"/>
      <c r="J16" s="91"/>
      <c r="K16" s="91" t="s">
        <v>153</v>
      </c>
      <c r="L16" s="91"/>
      <c r="M16" s="91"/>
      <c r="N16" s="91"/>
      <c r="O16" s="91"/>
      <c r="P16" s="91"/>
      <c r="Q16" s="91"/>
      <c r="R16" s="91"/>
      <c r="S16" s="91"/>
      <c r="U16" s="92"/>
    </row>
    <row r="17" spans="1:21" s="67" customFormat="1" ht="24" customHeight="1">
      <c r="A17" s="93">
        <v>2082302</v>
      </c>
      <c r="B17" s="94" t="s">
        <v>121</v>
      </c>
      <c r="C17" s="95"/>
      <c r="D17" s="91">
        <f t="shared" si="0"/>
        <v>0</v>
      </c>
      <c r="E17" s="95"/>
      <c r="F17" s="133"/>
      <c r="H17" s="91"/>
      <c r="I17" s="91"/>
      <c r="J17" s="91"/>
      <c r="K17" s="91" t="s">
        <v>153</v>
      </c>
      <c r="L17" s="91"/>
      <c r="M17" s="91"/>
      <c r="N17" s="91"/>
      <c r="O17" s="91"/>
      <c r="P17" s="91"/>
      <c r="Q17" s="91"/>
      <c r="R17" s="91"/>
      <c r="S17" s="91"/>
      <c r="U17" s="92"/>
    </row>
    <row r="18" spans="1:21" s="67" customFormat="1" ht="24" customHeight="1">
      <c r="A18" s="93">
        <v>2082399</v>
      </c>
      <c r="B18" s="94" t="s">
        <v>25</v>
      </c>
      <c r="C18" s="95">
        <v>0</v>
      </c>
      <c r="D18" s="91">
        <f t="shared" si="0"/>
        <v>0</v>
      </c>
      <c r="E18" s="95"/>
      <c r="F18" s="133"/>
      <c r="H18" s="91"/>
      <c r="I18" s="91"/>
      <c r="J18" s="91"/>
      <c r="K18" s="91" t="s">
        <v>153</v>
      </c>
      <c r="L18" s="91"/>
      <c r="M18" s="91"/>
      <c r="N18" s="91"/>
      <c r="O18" s="91"/>
      <c r="P18" s="91"/>
      <c r="Q18" s="91"/>
      <c r="R18" s="91"/>
      <c r="S18" s="91"/>
      <c r="U18" s="92"/>
    </row>
    <row r="19" spans="1:21" s="75" customFormat="1" ht="24" customHeight="1">
      <c r="A19" s="89">
        <v>212</v>
      </c>
      <c r="B19" s="90" t="s">
        <v>19</v>
      </c>
      <c r="C19" s="91">
        <f>C20+C28+C29+C33+C37</f>
        <v>4664.3099999999995</v>
      </c>
      <c r="D19" s="91">
        <f t="shared" si="0"/>
        <v>5617.6900000000005</v>
      </c>
      <c r="E19" s="91">
        <f>E20+E28+E29+E33+E37</f>
        <v>10282</v>
      </c>
      <c r="F19" s="108">
        <f>F20+F29+F33</f>
        <v>9405.7</v>
      </c>
      <c r="H19" s="91">
        <f>SUM(J19:S19)</f>
        <v>4664.3099999999995</v>
      </c>
      <c r="I19" s="91">
        <f>SUM(K19:S19)</f>
        <v>4664.3099999999995</v>
      </c>
      <c r="J19" s="91"/>
      <c r="K19" s="91">
        <f>K20+K33+K37</f>
        <v>4664.3099999999995</v>
      </c>
      <c r="L19" s="91"/>
      <c r="M19" s="91"/>
      <c r="N19" s="91"/>
      <c r="O19" s="91"/>
      <c r="P19" s="91"/>
      <c r="Q19" s="91"/>
      <c r="R19" s="91"/>
      <c r="S19" s="91"/>
      <c r="U19" s="92"/>
    </row>
    <row r="20" spans="1:21" s="75" customFormat="1" ht="33.75" customHeight="1">
      <c r="A20" s="89">
        <v>21208</v>
      </c>
      <c r="B20" s="99" t="s">
        <v>160</v>
      </c>
      <c r="C20" s="91">
        <f>SUM(C21:C27)</f>
        <v>3744.31</v>
      </c>
      <c r="D20" s="91">
        <f t="shared" si="0"/>
        <v>5613.6900000000005</v>
      </c>
      <c r="E20" s="91">
        <f>SUM(E21:E27)</f>
        <v>9358</v>
      </c>
      <c r="F20" s="108">
        <v>8849.7</v>
      </c>
      <c r="H20" s="91">
        <f aca="true" t="shared" si="1" ref="H20:H79">SUM(J20:S20)</f>
        <v>3744.31</v>
      </c>
      <c r="I20" s="91">
        <f aca="true" t="shared" si="2" ref="I20:I79">SUM(K20:S20)</f>
        <v>3744.31</v>
      </c>
      <c r="J20" s="91"/>
      <c r="K20" s="91">
        <f>SUM(K21:K27)</f>
        <v>3744.31</v>
      </c>
      <c r="L20" s="91"/>
      <c r="M20" s="91"/>
      <c r="N20" s="91"/>
      <c r="O20" s="91"/>
      <c r="P20" s="91"/>
      <c r="Q20" s="91"/>
      <c r="R20" s="91"/>
      <c r="S20" s="91"/>
      <c r="U20" s="92"/>
    </row>
    <row r="21" spans="1:21" s="67" customFormat="1" ht="24" customHeight="1">
      <c r="A21" s="93">
        <v>2120801</v>
      </c>
      <c r="B21" s="94" t="s">
        <v>27</v>
      </c>
      <c r="C21" s="95">
        <f aca="true" t="shared" si="3" ref="C21:C27">I21</f>
        <v>0</v>
      </c>
      <c r="D21" s="91">
        <f t="shared" si="0"/>
        <v>617</v>
      </c>
      <c r="E21" s="95">
        <v>617</v>
      </c>
      <c r="F21" s="109">
        <v>617</v>
      </c>
      <c r="H21" s="91">
        <f t="shared" si="1"/>
        <v>0</v>
      </c>
      <c r="I21" s="91">
        <f t="shared" si="2"/>
        <v>0</v>
      </c>
      <c r="J21" s="91"/>
      <c r="K21" s="91" t="s">
        <v>153</v>
      </c>
      <c r="L21" s="91"/>
      <c r="M21" s="91"/>
      <c r="N21" s="91"/>
      <c r="O21" s="91"/>
      <c r="P21" s="91"/>
      <c r="Q21" s="91"/>
      <c r="R21" s="91"/>
      <c r="S21" s="91"/>
      <c r="U21" s="92"/>
    </row>
    <row r="22" spans="1:21" s="67" customFormat="1" ht="24" customHeight="1">
      <c r="A22" s="93">
        <v>2120802</v>
      </c>
      <c r="B22" s="94" t="s">
        <v>28</v>
      </c>
      <c r="C22" s="95">
        <f t="shared" si="3"/>
        <v>0</v>
      </c>
      <c r="D22" s="91">
        <f t="shared" si="0"/>
        <v>0</v>
      </c>
      <c r="E22" s="95"/>
      <c r="F22" s="133"/>
      <c r="H22" s="91">
        <f t="shared" si="1"/>
        <v>0</v>
      </c>
      <c r="I22" s="91">
        <f t="shared" si="2"/>
        <v>0</v>
      </c>
      <c r="J22" s="91"/>
      <c r="K22" s="91" t="s">
        <v>153</v>
      </c>
      <c r="L22" s="91"/>
      <c r="M22" s="91"/>
      <c r="N22" s="91"/>
      <c r="O22" s="91"/>
      <c r="P22" s="91"/>
      <c r="Q22" s="91"/>
      <c r="R22" s="91"/>
      <c r="S22" s="91"/>
      <c r="U22" s="92"/>
    </row>
    <row r="23" spans="1:21" s="67" customFormat="1" ht="24" customHeight="1">
      <c r="A23" s="93">
        <v>2120803</v>
      </c>
      <c r="B23" s="94" t="s">
        <v>29</v>
      </c>
      <c r="C23" s="95">
        <f t="shared" si="3"/>
        <v>0</v>
      </c>
      <c r="D23" s="91">
        <f t="shared" si="0"/>
        <v>0</v>
      </c>
      <c r="E23" s="95"/>
      <c r="F23" s="133">
        <v>9.7</v>
      </c>
      <c r="H23" s="91">
        <f t="shared" si="1"/>
        <v>0</v>
      </c>
      <c r="I23" s="91">
        <f t="shared" si="2"/>
        <v>0</v>
      </c>
      <c r="J23" s="91"/>
      <c r="K23" s="91" t="s">
        <v>153</v>
      </c>
      <c r="L23" s="91"/>
      <c r="M23" s="91"/>
      <c r="N23" s="91"/>
      <c r="O23" s="91"/>
      <c r="P23" s="91"/>
      <c r="Q23" s="91"/>
      <c r="R23" s="91"/>
      <c r="S23" s="91"/>
      <c r="U23" s="92"/>
    </row>
    <row r="24" spans="1:21" s="67" customFormat="1" ht="24" customHeight="1">
      <c r="A24" s="93">
        <v>2120804</v>
      </c>
      <c r="B24" s="94" t="s">
        <v>161</v>
      </c>
      <c r="C24" s="95">
        <f t="shared" si="3"/>
        <v>1580</v>
      </c>
      <c r="D24" s="91">
        <f t="shared" si="0"/>
        <v>1753</v>
      </c>
      <c r="E24" s="95">
        <v>3333</v>
      </c>
      <c r="F24" s="109">
        <v>2991</v>
      </c>
      <c r="H24" s="91">
        <f t="shared" si="1"/>
        <v>1580</v>
      </c>
      <c r="I24" s="91">
        <f t="shared" si="2"/>
        <v>1580</v>
      </c>
      <c r="J24" s="91"/>
      <c r="K24" s="91">
        <v>1580</v>
      </c>
      <c r="L24" s="91"/>
      <c r="M24" s="91"/>
      <c r="N24" s="91"/>
      <c r="O24" s="91"/>
      <c r="P24" s="91"/>
      <c r="Q24" s="91"/>
      <c r="R24" s="91"/>
      <c r="S24" s="91"/>
      <c r="U24" s="92"/>
    </row>
    <row r="25" spans="1:21" s="67" customFormat="1" ht="24" customHeight="1">
      <c r="A25" s="93">
        <v>2120805</v>
      </c>
      <c r="B25" s="94" t="s">
        <v>31</v>
      </c>
      <c r="C25" s="95">
        <f t="shared" si="3"/>
        <v>0</v>
      </c>
      <c r="D25" s="91">
        <f t="shared" si="0"/>
        <v>0</v>
      </c>
      <c r="E25" s="95"/>
      <c r="F25" s="133"/>
      <c r="G25" s="67" t="s">
        <v>159</v>
      </c>
      <c r="H25" s="91">
        <f t="shared" si="1"/>
        <v>0</v>
      </c>
      <c r="I25" s="91">
        <f t="shared" si="2"/>
        <v>0</v>
      </c>
      <c r="J25" s="91"/>
      <c r="K25" s="91" t="s">
        <v>153</v>
      </c>
      <c r="L25" s="91"/>
      <c r="M25" s="91"/>
      <c r="N25" s="91"/>
      <c r="O25" s="91"/>
      <c r="P25" s="91"/>
      <c r="Q25" s="91"/>
      <c r="R25" s="91"/>
      <c r="S25" s="91"/>
      <c r="U25" s="92"/>
    </row>
    <row r="26" spans="1:21" s="67" customFormat="1" ht="24" customHeight="1">
      <c r="A26" s="93">
        <v>2120806</v>
      </c>
      <c r="B26" s="94" t="s">
        <v>32</v>
      </c>
      <c r="C26" s="95">
        <f t="shared" si="3"/>
        <v>0</v>
      </c>
      <c r="D26" s="91">
        <f t="shared" si="0"/>
        <v>24</v>
      </c>
      <c r="E26" s="95">
        <v>24</v>
      </c>
      <c r="F26" s="109">
        <v>24</v>
      </c>
      <c r="H26" s="91">
        <f t="shared" si="1"/>
        <v>0</v>
      </c>
      <c r="I26" s="91">
        <f t="shared" si="2"/>
        <v>0</v>
      </c>
      <c r="J26" s="91"/>
      <c r="K26" s="91" t="s">
        <v>153</v>
      </c>
      <c r="L26" s="91"/>
      <c r="M26" s="91"/>
      <c r="N26" s="91"/>
      <c r="O26" s="91"/>
      <c r="P26" s="91"/>
      <c r="Q26" s="91"/>
      <c r="R26" s="91"/>
      <c r="S26" s="91"/>
      <c r="U26" s="92"/>
    </row>
    <row r="27" spans="1:21" s="67" customFormat="1" ht="33.75" customHeight="1">
      <c r="A27" s="93">
        <v>2120899</v>
      </c>
      <c r="B27" s="94" t="s">
        <v>33</v>
      </c>
      <c r="C27" s="95">
        <f t="shared" si="3"/>
        <v>2164.31</v>
      </c>
      <c r="D27" s="91">
        <f t="shared" si="0"/>
        <v>3219.69</v>
      </c>
      <c r="E27" s="95">
        <v>5384</v>
      </c>
      <c r="F27" s="109">
        <v>5208</v>
      </c>
      <c r="H27" s="91">
        <f t="shared" si="1"/>
        <v>2164.31</v>
      </c>
      <c r="I27" s="91">
        <f t="shared" si="2"/>
        <v>2164.31</v>
      </c>
      <c r="J27" s="91"/>
      <c r="K27" s="91">
        <v>2164.31</v>
      </c>
      <c r="L27" s="91"/>
      <c r="M27" s="91"/>
      <c r="N27" s="91"/>
      <c r="O27" s="91"/>
      <c r="P27" s="91"/>
      <c r="Q27" s="91"/>
      <c r="R27" s="91"/>
      <c r="S27" s="91"/>
      <c r="U27" s="92"/>
    </row>
    <row r="28" spans="1:21" s="75" customFormat="1" ht="24" customHeight="1">
      <c r="A28" s="89">
        <v>21211</v>
      </c>
      <c r="B28" s="90" t="s">
        <v>130</v>
      </c>
      <c r="C28" s="91">
        <v>0</v>
      </c>
      <c r="D28" s="91">
        <f t="shared" si="0"/>
        <v>0</v>
      </c>
      <c r="E28" s="91"/>
      <c r="F28" s="132"/>
      <c r="H28" s="91">
        <f t="shared" si="1"/>
        <v>0</v>
      </c>
      <c r="I28" s="91">
        <f t="shared" si="2"/>
        <v>0</v>
      </c>
      <c r="J28" s="91"/>
      <c r="K28" s="91" t="s">
        <v>153</v>
      </c>
      <c r="L28" s="91"/>
      <c r="M28" s="91"/>
      <c r="N28" s="91"/>
      <c r="O28" s="91"/>
      <c r="P28" s="91"/>
      <c r="Q28" s="91"/>
      <c r="R28" s="91"/>
      <c r="S28" s="91"/>
      <c r="U28" s="92"/>
    </row>
    <row r="29" spans="1:21" s="75" customFormat="1" ht="24" customHeight="1">
      <c r="A29" s="89">
        <v>21213</v>
      </c>
      <c r="B29" s="90" t="s">
        <v>131</v>
      </c>
      <c r="C29" s="91">
        <f>C30+C31+C32</f>
        <v>0</v>
      </c>
      <c r="D29" s="91">
        <f t="shared" si="0"/>
        <v>4</v>
      </c>
      <c r="E29" s="91">
        <v>4</v>
      </c>
      <c r="F29" s="108">
        <v>4</v>
      </c>
      <c r="H29" s="91">
        <f t="shared" si="1"/>
        <v>0</v>
      </c>
      <c r="I29" s="91">
        <f t="shared" si="2"/>
        <v>0</v>
      </c>
      <c r="J29" s="91"/>
      <c r="K29" s="91" t="s">
        <v>153</v>
      </c>
      <c r="L29" s="91"/>
      <c r="M29" s="91"/>
      <c r="N29" s="91"/>
      <c r="O29" s="91"/>
      <c r="P29" s="91"/>
      <c r="Q29" s="91"/>
      <c r="R29" s="91"/>
      <c r="S29" s="91"/>
      <c r="U29" s="92"/>
    </row>
    <row r="30" spans="1:21" s="67" customFormat="1" ht="24" customHeight="1">
      <c r="A30" s="93">
        <v>2121301</v>
      </c>
      <c r="B30" s="94" t="s">
        <v>35</v>
      </c>
      <c r="C30" s="95">
        <v>0</v>
      </c>
      <c r="D30" s="91">
        <f t="shared" si="0"/>
        <v>0</v>
      </c>
      <c r="E30" s="95"/>
      <c r="F30" s="133"/>
      <c r="H30" s="91">
        <f t="shared" si="1"/>
        <v>0</v>
      </c>
      <c r="I30" s="91">
        <f t="shared" si="2"/>
        <v>0</v>
      </c>
      <c r="J30" s="91"/>
      <c r="K30" s="91" t="s">
        <v>153</v>
      </c>
      <c r="L30" s="91"/>
      <c r="M30" s="91"/>
      <c r="N30" s="91"/>
      <c r="O30" s="91"/>
      <c r="P30" s="91"/>
      <c r="Q30" s="91"/>
      <c r="R30" s="91"/>
      <c r="S30" s="91"/>
      <c r="U30" s="92"/>
    </row>
    <row r="31" spans="1:21" s="67" customFormat="1" ht="24" customHeight="1">
      <c r="A31" s="93">
        <v>2121302</v>
      </c>
      <c r="B31" s="94" t="s">
        <v>36</v>
      </c>
      <c r="C31" s="95">
        <v>0</v>
      </c>
      <c r="D31" s="91">
        <f t="shared" si="0"/>
        <v>4</v>
      </c>
      <c r="E31" s="95">
        <v>4</v>
      </c>
      <c r="F31" s="109">
        <v>4</v>
      </c>
      <c r="H31" s="91">
        <f t="shared" si="1"/>
        <v>0</v>
      </c>
      <c r="I31" s="91">
        <f t="shared" si="2"/>
        <v>0</v>
      </c>
      <c r="J31" s="91"/>
      <c r="K31" s="91" t="s">
        <v>153</v>
      </c>
      <c r="L31" s="91"/>
      <c r="M31" s="91"/>
      <c r="N31" s="91"/>
      <c r="O31" s="91"/>
      <c r="P31" s="91"/>
      <c r="Q31" s="91"/>
      <c r="R31" s="91"/>
      <c r="S31" s="91"/>
      <c r="U31" s="92"/>
    </row>
    <row r="32" spans="1:21" s="67" customFormat="1" ht="27.75" customHeight="1">
      <c r="A32" s="93">
        <v>2121399</v>
      </c>
      <c r="B32" s="94" t="s">
        <v>40</v>
      </c>
      <c r="C32" s="95">
        <v>0</v>
      </c>
      <c r="D32" s="91">
        <f t="shared" si="0"/>
        <v>0</v>
      </c>
      <c r="E32" s="95"/>
      <c r="F32" s="133"/>
      <c r="H32" s="91">
        <f t="shared" si="1"/>
        <v>0</v>
      </c>
      <c r="I32" s="91">
        <f t="shared" si="2"/>
        <v>0</v>
      </c>
      <c r="J32" s="91"/>
      <c r="K32" s="91" t="s">
        <v>153</v>
      </c>
      <c r="L32" s="91"/>
      <c r="M32" s="91"/>
      <c r="N32" s="91"/>
      <c r="O32" s="91"/>
      <c r="P32" s="91"/>
      <c r="Q32" s="91"/>
      <c r="R32" s="91"/>
      <c r="S32" s="91"/>
      <c r="U32" s="92"/>
    </row>
    <row r="33" spans="1:21" s="75" customFormat="1" ht="24" customHeight="1">
      <c r="A33" s="89">
        <v>21214</v>
      </c>
      <c r="B33" s="90" t="s">
        <v>132</v>
      </c>
      <c r="C33" s="91">
        <f>C34+C35+C36</f>
        <v>920</v>
      </c>
      <c r="D33" s="91">
        <f t="shared" si="0"/>
        <v>0</v>
      </c>
      <c r="E33" s="91">
        <v>920</v>
      </c>
      <c r="F33" s="108">
        <v>552</v>
      </c>
      <c r="H33" s="91">
        <f t="shared" si="1"/>
        <v>920</v>
      </c>
      <c r="I33" s="91">
        <f t="shared" si="2"/>
        <v>920</v>
      </c>
      <c r="J33" s="91"/>
      <c r="K33" s="91">
        <f>K36</f>
        <v>920</v>
      </c>
      <c r="L33" s="91"/>
      <c r="M33" s="91"/>
      <c r="N33" s="91"/>
      <c r="O33" s="91"/>
      <c r="P33" s="91"/>
      <c r="Q33" s="91"/>
      <c r="R33" s="91"/>
      <c r="S33" s="91"/>
      <c r="U33" s="92"/>
    </row>
    <row r="34" spans="1:21" s="67" customFormat="1" ht="24" customHeight="1">
      <c r="A34" s="93">
        <v>2121401</v>
      </c>
      <c r="B34" s="94" t="s">
        <v>105</v>
      </c>
      <c r="C34" s="95">
        <f>I34</f>
        <v>0</v>
      </c>
      <c r="D34" s="91">
        <f t="shared" si="0"/>
        <v>0</v>
      </c>
      <c r="E34" s="95"/>
      <c r="F34" s="133"/>
      <c r="H34" s="91">
        <f t="shared" si="1"/>
        <v>0</v>
      </c>
      <c r="I34" s="91">
        <f t="shared" si="2"/>
        <v>0</v>
      </c>
      <c r="J34" s="91"/>
      <c r="K34" s="91" t="s">
        <v>153</v>
      </c>
      <c r="L34" s="91"/>
      <c r="M34" s="91"/>
      <c r="N34" s="91"/>
      <c r="O34" s="91"/>
      <c r="P34" s="91"/>
      <c r="Q34" s="91"/>
      <c r="R34" s="91"/>
      <c r="S34" s="91"/>
      <c r="U34" s="92"/>
    </row>
    <row r="35" spans="1:21" s="67" customFormat="1" ht="24" customHeight="1">
      <c r="A35" s="93">
        <v>2121402</v>
      </c>
      <c r="B35" s="94" t="s">
        <v>106</v>
      </c>
      <c r="C35" s="95">
        <f>I35</f>
        <v>0</v>
      </c>
      <c r="D35" s="91">
        <f t="shared" si="0"/>
        <v>0</v>
      </c>
      <c r="E35" s="95"/>
      <c r="F35" s="133"/>
      <c r="H35" s="91">
        <f t="shared" si="1"/>
        <v>0</v>
      </c>
      <c r="I35" s="91">
        <f t="shared" si="2"/>
        <v>0</v>
      </c>
      <c r="J35" s="91"/>
      <c r="K35" s="91" t="s">
        <v>153</v>
      </c>
      <c r="L35" s="91"/>
      <c r="M35" s="91"/>
      <c r="N35" s="91"/>
      <c r="O35" s="91"/>
      <c r="P35" s="91"/>
      <c r="Q35" s="91"/>
      <c r="R35" s="91"/>
      <c r="S35" s="91"/>
      <c r="U35" s="92"/>
    </row>
    <row r="36" spans="1:21" s="67" customFormat="1" ht="24" customHeight="1">
      <c r="A36" s="93">
        <v>2121499</v>
      </c>
      <c r="B36" s="94" t="s">
        <v>107</v>
      </c>
      <c r="C36" s="95">
        <f>I36</f>
        <v>920</v>
      </c>
      <c r="D36" s="91">
        <f t="shared" si="0"/>
        <v>0</v>
      </c>
      <c r="E36" s="95">
        <v>920</v>
      </c>
      <c r="F36" s="109">
        <v>552</v>
      </c>
      <c r="H36" s="91">
        <f t="shared" si="1"/>
        <v>920</v>
      </c>
      <c r="I36" s="91">
        <f t="shared" si="2"/>
        <v>920</v>
      </c>
      <c r="J36" s="91"/>
      <c r="K36" s="91">
        <v>920</v>
      </c>
      <c r="L36" s="91"/>
      <c r="M36" s="91"/>
      <c r="N36" s="91"/>
      <c r="O36" s="91"/>
      <c r="P36" s="91"/>
      <c r="Q36" s="91"/>
      <c r="R36" s="91"/>
      <c r="S36" s="91"/>
      <c r="U36" s="92"/>
    </row>
    <row r="37" spans="1:19" s="92" customFormat="1" ht="27">
      <c r="A37" s="89">
        <v>21218</v>
      </c>
      <c r="B37" s="90" t="s">
        <v>148</v>
      </c>
      <c r="C37" s="91">
        <v>0</v>
      </c>
      <c r="D37" s="91">
        <f t="shared" si="0"/>
        <v>0</v>
      </c>
      <c r="E37" s="91"/>
      <c r="F37" s="132"/>
      <c r="H37" s="91">
        <f t="shared" si="1"/>
        <v>0</v>
      </c>
      <c r="I37" s="91">
        <f t="shared" si="2"/>
        <v>0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21" s="96" customFormat="1" ht="34.5" customHeight="1">
      <c r="A38" s="93">
        <v>2121801</v>
      </c>
      <c r="B38" s="94" t="s">
        <v>149</v>
      </c>
      <c r="C38" s="95">
        <v>0</v>
      </c>
      <c r="D38" s="91">
        <f t="shared" si="0"/>
        <v>0</v>
      </c>
      <c r="E38" s="95"/>
      <c r="F38" s="133"/>
      <c r="H38" s="91">
        <f t="shared" si="1"/>
        <v>0</v>
      </c>
      <c r="I38" s="91">
        <f t="shared" si="2"/>
        <v>0</v>
      </c>
      <c r="J38" s="91"/>
      <c r="K38" s="91" t="s">
        <v>153</v>
      </c>
      <c r="L38" s="91"/>
      <c r="M38" s="91"/>
      <c r="N38" s="91"/>
      <c r="O38" s="91"/>
      <c r="P38" s="91"/>
      <c r="Q38" s="91"/>
      <c r="R38" s="91"/>
      <c r="S38" s="91"/>
      <c r="U38" s="92"/>
    </row>
    <row r="39" spans="1:21" s="75" customFormat="1" ht="24" customHeight="1">
      <c r="A39" s="89">
        <v>213</v>
      </c>
      <c r="B39" s="90" t="s">
        <v>20</v>
      </c>
      <c r="C39" s="91">
        <f>C40+C43</f>
        <v>0</v>
      </c>
      <c r="D39" s="91">
        <f t="shared" si="0"/>
        <v>35</v>
      </c>
      <c r="E39" s="91">
        <v>35</v>
      </c>
      <c r="F39" s="110">
        <v>34</v>
      </c>
      <c r="H39" s="91">
        <f t="shared" si="1"/>
        <v>0</v>
      </c>
      <c r="I39" s="91">
        <f t="shared" si="2"/>
        <v>0</v>
      </c>
      <c r="J39" s="91"/>
      <c r="K39" s="91" t="s">
        <v>153</v>
      </c>
      <c r="L39" s="91"/>
      <c r="M39" s="91"/>
      <c r="N39" s="91"/>
      <c r="O39" s="91"/>
      <c r="P39" s="91"/>
      <c r="Q39" s="91"/>
      <c r="R39" s="91"/>
      <c r="S39" s="91"/>
      <c r="U39" s="92"/>
    </row>
    <row r="40" spans="1:21" s="75" customFormat="1" ht="24" customHeight="1">
      <c r="A40" s="89">
        <v>21366</v>
      </c>
      <c r="B40" s="90" t="s">
        <v>133</v>
      </c>
      <c r="C40" s="91">
        <f>C41+C42</f>
        <v>0</v>
      </c>
      <c r="D40" s="91">
        <f t="shared" si="0"/>
        <v>0</v>
      </c>
      <c r="E40" s="91"/>
      <c r="F40" s="91">
        <v>35</v>
      </c>
      <c r="H40" s="91">
        <f t="shared" si="1"/>
        <v>0</v>
      </c>
      <c r="I40" s="91">
        <f t="shared" si="2"/>
        <v>0</v>
      </c>
      <c r="J40" s="91"/>
      <c r="K40" s="91" t="s">
        <v>153</v>
      </c>
      <c r="L40" s="91"/>
      <c r="M40" s="91"/>
      <c r="N40" s="91"/>
      <c r="O40" s="91"/>
      <c r="P40" s="91"/>
      <c r="Q40" s="91"/>
      <c r="R40" s="91"/>
      <c r="S40" s="91"/>
      <c r="U40" s="92"/>
    </row>
    <row r="41" spans="1:21" s="12" customFormat="1" ht="24" customHeight="1">
      <c r="A41" s="93">
        <v>2136601</v>
      </c>
      <c r="B41" s="94" t="s">
        <v>22</v>
      </c>
      <c r="C41" s="95">
        <v>0</v>
      </c>
      <c r="D41" s="91">
        <f t="shared" si="0"/>
        <v>0</v>
      </c>
      <c r="E41" s="95"/>
      <c r="F41" s="95">
        <v>35</v>
      </c>
      <c r="H41" s="91">
        <f t="shared" si="1"/>
        <v>0</v>
      </c>
      <c r="I41" s="91">
        <f t="shared" si="2"/>
        <v>0</v>
      </c>
      <c r="J41" s="91"/>
      <c r="K41" s="91" t="s">
        <v>153</v>
      </c>
      <c r="L41" s="91"/>
      <c r="M41" s="91"/>
      <c r="N41" s="91"/>
      <c r="O41" s="91"/>
      <c r="P41" s="91"/>
      <c r="Q41" s="91"/>
      <c r="R41" s="91"/>
      <c r="S41" s="91"/>
      <c r="U41" s="92"/>
    </row>
    <row r="42" spans="1:21" s="13" customFormat="1" ht="24" customHeight="1">
      <c r="A42" s="93">
        <v>2136699</v>
      </c>
      <c r="B42" s="94" t="s">
        <v>43</v>
      </c>
      <c r="C42" s="95">
        <v>0</v>
      </c>
      <c r="D42" s="91">
        <f t="shared" si="0"/>
        <v>0</v>
      </c>
      <c r="E42" s="95"/>
      <c r="F42" s="132"/>
      <c r="H42" s="91">
        <f t="shared" si="1"/>
        <v>0</v>
      </c>
      <c r="I42" s="91">
        <f t="shared" si="2"/>
        <v>0</v>
      </c>
      <c r="J42" s="91"/>
      <c r="K42" s="91" t="s">
        <v>153</v>
      </c>
      <c r="L42" s="91"/>
      <c r="M42" s="91"/>
      <c r="N42" s="91"/>
      <c r="O42" s="91"/>
      <c r="P42" s="91"/>
      <c r="Q42" s="91"/>
      <c r="R42" s="91"/>
      <c r="S42" s="91"/>
      <c r="U42" s="92"/>
    </row>
    <row r="43" spans="1:19" s="92" customFormat="1" ht="24" customHeight="1">
      <c r="A43" s="89">
        <v>21369</v>
      </c>
      <c r="B43" s="90" t="s">
        <v>143</v>
      </c>
      <c r="C43" s="91">
        <f>C44</f>
        <v>0</v>
      </c>
      <c r="D43" s="91">
        <f t="shared" si="0"/>
        <v>35</v>
      </c>
      <c r="E43" s="91">
        <v>35</v>
      </c>
      <c r="F43" s="108">
        <v>34</v>
      </c>
      <c r="H43" s="91">
        <f t="shared" si="1"/>
        <v>0</v>
      </c>
      <c r="I43" s="91">
        <f t="shared" si="2"/>
        <v>0</v>
      </c>
      <c r="J43" s="91"/>
      <c r="K43" s="91" t="s">
        <v>153</v>
      </c>
      <c r="L43" s="91"/>
      <c r="M43" s="91"/>
      <c r="N43" s="91"/>
      <c r="O43" s="91"/>
      <c r="P43" s="91"/>
      <c r="Q43" s="91"/>
      <c r="R43" s="91"/>
      <c r="S43" s="91"/>
    </row>
    <row r="44" spans="1:21" s="67" customFormat="1" ht="24" customHeight="1">
      <c r="A44" s="93">
        <v>2136902</v>
      </c>
      <c r="B44" s="94" t="s">
        <v>144</v>
      </c>
      <c r="C44" s="95">
        <v>0</v>
      </c>
      <c r="D44" s="91">
        <f t="shared" si="0"/>
        <v>35</v>
      </c>
      <c r="E44" s="95">
        <v>35</v>
      </c>
      <c r="F44" s="109">
        <v>34</v>
      </c>
      <c r="H44" s="91">
        <f t="shared" si="1"/>
        <v>0</v>
      </c>
      <c r="I44" s="91">
        <f t="shared" si="2"/>
        <v>0</v>
      </c>
      <c r="J44" s="91"/>
      <c r="K44" s="91" t="s">
        <v>153</v>
      </c>
      <c r="L44" s="91"/>
      <c r="M44" s="91"/>
      <c r="N44" s="91"/>
      <c r="O44" s="91"/>
      <c r="P44" s="91"/>
      <c r="Q44" s="91"/>
      <c r="R44" s="91"/>
      <c r="S44" s="91"/>
      <c r="U44" s="92"/>
    </row>
    <row r="45" spans="1:21" s="75" customFormat="1" ht="24" customHeight="1">
      <c r="A45" s="89">
        <v>214</v>
      </c>
      <c r="B45" s="90" t="s">
        <v>74</v>
      </c>
      <c r="C45" s="91">
        <f>C46+C49</f>
        <v>0</v>
      </c>
      <c r="D45" s="91">
        <f t="shared" si="0"/>
        <v>0</v>
      </c>
      <c r="E45" s="91"/>
      <c r="F45" s="132"/>
      <c r="H45" s="91">
        <f t="shared" si="1"/>
        <v>0</v>
      </c>
      <c r="I45" s="91">
        <f t="shared" si="2"/>
        <v>0</v>
      </c>
      <c r="J45" s="91"/>
      <c r="K45" s="91" t="s">
        <v>153</v>
      </c>
      <c r="L45" s="91"/>
      <c r="M45" s="91"/>
      <c r="N45" s="91"/>
      <c r="O45" s="91"/>
      <c r="P45" s="91"/>
      <c r="Q45" s="91"/>
      <c r="R45" s="91"/>
      <c r="S45" s="91"/>
      <c r="U45" s="92"/>
    </row>
    <row r="46" spans="1:21" s="75" customFormat="1" ht="24" customHeight="1">
      <c r="A46" s="89">
        <v>21462</v>
      </c>
      <c r="B46" s="90" t="s">
        <v>134</v>
      </c>
      <c r="C46" s="91">
        <f>C47</f>
        <v>0</v>
      </c>
      <c r="D46" s="91">
        <f t="shared" si="0"/>
        <v>0</v>
      </c>
      <c r="E46" s="91"/>
      <c r="F46" s="132"/>
      <c r="H46" s="91">
        <f t="shared" si="1"/>
        <v>0</v>
      </c>
      <c r="I46" s="91">
        <f t="shared" si="2"/>
        <v>0</v>
      </c>
      <c r="J46" s="91"/>
      <c r="K46" s="91" t="s">
        <v>153</v>
      </c>
      <c r="L46" s="91"/>
      <c r="M46" s="91"/>
      <c r="N46" s="91"/>
      <c r="O46" s="91"/>
      <c r="P46" s="91"/>
      <c r="Q46" s="91"/>
      <c r="R46" s="91"/>
      <c r="S46" s="91"/>
      <c r="U46" s="92"/>
    </row>
    <row r="47" spans="1:21" s="12" customFormat="1" ht="24" customHeight="1">
      <c r="A47" s="93">
        <v>2146299</v>
      </c>
      <c r="B47" s="94" t="s">
        <v>123</v>
      </c>
      <c r="C47" s="95">
        <v>0</v>
      </c>
      <c r="D47" s="91">
        <f t="shared" si="0"/>
        <v>0</v>
      </c>
      <c r="E47" s="95"/>
      <c r="F47" s="133"/>
      <c r="H47" s="91">
        <f t="shared" si="1"/>
        <v>0</v>
      </c>
      <c r="I47" s="91">
        <f t="shared" si="2"/>
        <v>0</v>
      </c>
      <c r="J47" s="91"/>
      <c r="K47" s="91" t="s">
        <v>153</v>
      </c>
      <c r="L47" s="91"/>
      <c r="M47" s="91"/>
      <c r="N47" s="91"/>
      <c r="O47" s="91"/>
      <c r="P47" s="91"/>
      <c r="Q47" s="91"/>
      <c r="R47" s="91"/>
      <c r="S47" s="91"/>
      <c r="U47" s="92"/>
    </row>
    <row r="48" spans="1:21" s="75" customFormat="1" ht="24" customHeight="1">
      <c r="A48" s="89">
        <v>21463</v>
      </c>
      <c r="B48" s="90" t="s">
        <v>135</v>
      </c>
      <c r="C48" s="91">
        <v>0</v>
      </c>
      <c r="D48" s="91">
        <f t="shared" si="0"/>
        <v>0</v>
      </c>
      <c r="E48" s="91"/>
      <c r="F48" s="132"/>
      <c r="H48" s="91">
        <f t="shared" si="1"/>
        <v>0</v>
      </c>
      <c r="I48" s="91">
        <f t="shared" si="2"/>
        <v>0</v>
      </c>
      <c r="J48" s="91"/>
      <c r="K48" s="91" t="s">
        <v>153</v>
      </c>
      <c r="L48" s="91"/>
      <c r="M48" s="91"/>
      <c r="N48" s="91"/>
      <c r="O48" s="91"/>
      <c r="P48" s="91"/>
      <c r="Q48" s="91"/>
      <c r="R48" s="91"/>
      <c r="S48" s="91"/>
      <c r="U48" s="92"/>
    </row>
    <row r="49" spans="1:21" s="12" customFormat="1" ht="24" customHeight="1">
      <c r="A49" s="93">
        <v>2146303</v>
      </c>
      <c r="B49" s="94" t="s">
        <v>142</v>
      </c>
      <c r="C49" s="95">
        <f>C50</f>
        <v>0</v>
      </c>
      <c r="D49" s="91">
        <f t="shared" si="0"/>
        <v>0</v>
      </c>
      <c r="E49" s="95"/>
      <c r="F49" s="133"/>
      <c r="H49" s="91">
        <f t="shared" si="1"/>
        <v>0</v>
      </c>
      <c r="I49" s="91">
        <f t="shared" si="2"/>
        <v>0</v>
      </c>
      <c r="J49" s="91"/>
      <c r="K49" s="91" t="s">
        <v>153</v>
      </c>
      <c r="L49" s="91"/>
      <c r="M49" s="91"/>
      <c r="N49" s="91"/>
      <c r="O49" s="91"/>
      <c r="P49" s="91"/>
      <c r="Q49" s="91"/>
      <c r="R49" s="91"/>
      <c r="S49" s="91"/>
      <c r="U49" s="92"/>
    </row>
    <row r="50" spans="1:21" s="67" customFormat="1" ht="24" customHeight="1">
      <c r="A50" s="93">
        <v>2146399</v>
      </c>
      <c r="B50" s="94" t="s">
        <v>139</v>
      </c>
      <c r="C50" s="95"/>
      <c r="D50" s="91">
        <f t="shared" si="0"/>
        <v>0</v>
      </c>
      <c r="E50" s="95"/>
      <c r="F50" s="133"/>
      <c r="H50" s="91">
        <f t="shared" si="1"/>
        <v>0</v>
      </c>
      <c r="I50" s="91">
        <f t="shared" si="2"/>
        <v>0</v>
      </c>
      <c r="J50" s="91"/>
      <c r="K50" s="91" t="s">
        <v>153</v>
      </c>
      <c r="L50" s="91"/>
      <c r="M50" s="91"/>
      <c r="N50" s="91"/>
      <c r="O50" s="91"/>
      <c r="P50" s="91"/>
      <c r="Q50" s="91"/>
      <c r="R50" s="91"/>
      <c r="S50" s="91"/>
      <c r="U50" s="92"/>
    </row>
    <row r="51" spans="1:21" s="75" customFormat="1" ht="24" customHeight="1">
      <c r="A51" s="89">
        <v>229</v>
      </c>
      <c r="B51" s="90" t="s">
        <v>45</v>
      </c>
      <c r="C51" s="91">
        <f>C52+C53+C56</f>
        <v>0</v>
      </c>
      <c r="D51" s="91">
        <f t="shared" si="0"/>
        <v>43</v>
      </c>
      <c r="E51" s="91">
        <f>E52+E53+E56</f>
        <v>43</v>
      </c>
      <c r="F51" s="108">
        <v>43</v>
      </c>
      <c r="H51" s="91">
        <f t="shared" si="1"/>
        <v>0</v>
      </c>
      <c r="I51" s="91">
        <f t="shared" si="2"/>
        <v>0</v>
      </c>
      <c r="J51" s="91"/>
      <c r="K51" s="91" t="s">
        <v>153</v>
      </c>
      <c r="L51" s="91"/>
      <c r="M51" s="91"/>
      <c r="N51" s="91"/>
      <c r="O51" s="91"/>
      <c r="P51" s="91"/>
      <c r="Q51" s="91"/>
      <c r="R51" s="91"/>
      <c r="S51" s="91"/>
      <c r="U51" s="92"/>
    </row>
    <row r="52" spans="1:21" s="75" customFormat="1" ht="29.25" customHeight="1">
      <c r="A52" s="89">
        <v>22904</v>
      </c>
      <c r="B52" s="90" t="s">
        <v>56</v>
      </c>
      <c r="C52" s="91">
        <v>0</v>
      </c>
      <c r="D52" s="91">
        <f t="shared" si="0"/>
        <v>0</v>
      </c>
      <c r="E52" s="91"/>
      <c r="F52" s="132"/>
      <c r="H52" s="91">
        <f t="shared" si="1"/>
        <v>0</v>
      </c>
      <c r="I52" s="91">
        <f t="shared" si="2"/>
        <v>0</v>
      </c>
      <c r="J52" s="91"/>
      <c r="K52" s="91" t="s">
        <v>153</v>
      </c>
      <c r="L52" s="91"/>
      <c r="M52" s="91"/>
      <c r="N52" s="91"/>
      <c r="O52" s="91"/>
      <c r="P52" s="91"/>
      <c r="Q52" s="91"/>
      <c r="R52" s="91"/>
      <c r="S52" s="91"/>
      <c r="U52" s="92"/>
    </row>
    <row r="53" spans="1:21" s="75" customFormat="1" ht="29.25" customHeight="1">
      <c r="A53" s="89">
        <v>22908</v>
      </c>
      <c r="B53" s="90" t="s">
        <v>46</v>
      </c>
      <c r="C53" s="91">
        <f>C54+C55</f>
        <v>0</v>
      </c>
      <c r="D53" s="91">
        <f t="shared" si="0"/>
        <v>0</v>
      </c>
      <c r="E53" s="91"/>
      <c r="F53" s="132"/>
      <c r="H53" s="91">
        <f t="shared" si="1"/>
        <v>0</v>
      </c>
      <c r="I53" s="91">
        <f t="shared" si="2"/>
        <v>0</v>
      </c>
      <c r="J53" s="91"/>
      <c r="K53" s="91" t="s">
        <v>153</v>
      </c>
      <c r="L53" s="91"/>
      <c r="M53" s="91"/>
      <c r="N53" s="91"/>
      <c r="O53" s="91"/>
      <c r="P53" s="91"/>
      <c r="Q53" s="91"/>
      <c r="R53" s="91"/>
      <c r="S53" s="91"/>
      <c r="U53" s="92"/>
    </row>
    <row r="54" spans="1:21" s="12" customFormat="1" ht="24" customHeight="1">
      <c r="A54" s="93">
        <v>2290804</v>
      </c>
      <c r="B54" s="94" t="s">
        <v>47</v>
      </c>
      <c r="C54" s="95">
        <v>0</v>
      </c>
      <c r="D54" s="91">
        <f t="shared" si="0"/>
        <v>0</v>
      </c>
      <c r="E54" s="95"/>
      <c r="F54" s="133"/>
      <c r="H54" s="91">
        <f t="shared" si="1"/>
        <v>0</v>
      </c>
      <c r="I54" s="91">
        <f t="shared" si="2"/>
        <v>0</v>
      </c>
      <c r="J54" s="91"/>
      <c r="K54" s="91" t="s">
        <v>153</v>
      </c>
      <c r="L54" s="91"/>
      <c r="M54" s="91"/>
      <c r="N54" s="91"/>
      <c r="O54" s="91"/>
      <c r="P54" s="91"/>
      <c r="Q54" s="91"/>
      <c r="R54" s="91"/>
      <c r="S54" s="91"/>
      <c r="U54" s="92"/>
    </row>
    <row r="55" spans="1:21" s="67" customFormat="1" ht="24" customHeight="1">
      <c r="A55" s="93">
        <v>2290805</v>
      </c>
      <c r="B55" s="94" t="s">
        <v>145</v>
      </c>
      <c r="C55" s="95">
        <v>0</v>
      </c>
      <c r="D55" s="91">
        <f t="shared" si="0"/>
        <v>0</v>
      </c>
      <c r="E55" s="95"/>
      <c r="F55" s="133"/>
      <c r="H55" s="91">
        <f t="shared" si="1"/>
        <v>0</v>
      </c>
      <c r="I55" s="91">
        <f t="shared" si="2"/>
        <v>0</v>
      </c>
      <c r="J55" s="91"/>
      <c r="K55" s="91" t="s">
        <v>153</v>
      </c>
      <c r="L55" s="91"/>
      <c r="M55" s="91"/>
      <c r="N55" s="91"/>
      <c r="O55" s="91"/>
      <c r="P55" s="91"/>
      <c r="Q55" s="91"/>
      <c r="R55" s="91"/>
      <c r="S55" s="91"/>
      <c r="U55" s="92"/>
    </row>
    <row r="56" spans="1:21" s="75" customFormat="1" ht="24" customHeight="1">
      <c r="A56" s="89">
        <v>22960</v>
      </c>
      <c r="B56" s="90" t="s">
        <v>136</v>
      </c>
      <c r="C56" s="91">
        <f>SUM(C57:C62)</f>
        <v>0</v>
      </c>
      <c r="D56" s="91">
        <f t="shared" si="0"/>
        <v>43</v>
      </c>
      <c r="E56" s="91">
        <f>SUM(E57:E62)</f>
        <v>43</v>
      </c>
      <c r="F56" s="108">
        <v>43</v>
      </c>
      <c r="H56" s="91">
        <f t="shared" si="1"/>
        <v>0</v>
      </c>
      <c r="I56" s="91">
        <f t="shared" si="2"/>
        <v>0</v>
      </c>
      <c r="J56" s="91"/>
      <c r="K56" s="91" t="s">
        <v>153</v>
      </c>
      <c r="L56" s="91"/>
      <c r="M56" s="91"/>
      <c r="N56" s="91"/>
      <c r="O56" s="91"/>
      <c r="P56" s="91"/>
      <c r="Q56" s="91"/>
      <c r="R56" s="91"/>
      <c r="S56" s="91"/>
      <c r="U56" s="92"/>
    </row>
    <row r="57" spans="1:21" s="12" customFormat="1" ht="24" customHeight="1">
      <c r="A57" s="93">
        <v>2296002</v>
      </c>
      <c r="B57" s="94" t="s">
        <v>49</v>
      </c>
      <c r="C57" s="95">
        <v>0</v>
      </c>
      <c r="D57" s="91">
        <f t="shared" si="0"/>
        <v>28</v>
      </c>
      <c r="E57" s="95">
        <v>28</v>
      </c>
      <c r="F57" s="109">
        <v>30</v>
      </c>
      <c r="H57" s="91">
        <f t="shared" si="1"/>
        <v>0</v>
      </c>
      <c r="I57" s="91">
        <f t="shared" si="2"/>
        <v>0</v>
      </c>
      <c r="J57" s="91"/>
      <c r="K57" s="91" t="s">
        <v>153</v>
      </c>
      <c r="L57" s="91"/>
      <c r="M57" s="91"/>
      <c r="N57" s="91"/>
      <c r="O57" s="91"/>
      <c r="P57" s="91"/>
      <c r="Q57" s="91"/>
      <c r="R57" s="91"/>
      <c r="S57" s="91"/>
      <c r="U57" s="92"/>
    </row>
    <row r="58" spans="1:21" s="12" customFormat="1" ht="24" customHeight="1">
      <c r="A58" s="93">
        <v>2296003</v>
      </c>
      <c r="B58" s="94" t="s">
        <v>50</v>
      </c>
      <c r="C58" s="95">
        <v>0</v>
      </c>
      <c r="D58" s="91">
        <f t="shared" si="0"/>
        <v>1</v>
      </c>
      <c r="E58" s="95">
        <v>1</v>
      </c>
      <c r="F58" s="108">
        <v>1</v>
      </c>
      <c r="H58" s="91">
        <f t="shared" si="1"/>
        <v>0</v>
      </c>
      <c r="I58" s="91">
        <f t="shared" si="2"/>
        <v>0</v>
      </c>
      <c r="J58" s="91"/>
      <c r="K58" s="91" t="s">
        <v>153</v>
      </c>
      <c r="L58" s="91"/>
      <c r="M58" s="91"/>
      <c r="N58" s="91"/>
      <c r="O58" s="91"/>
      <c r="P58" s="91"/>
      <c r="Q58" s="91"/>
      <c r="R58" s="91"/>
      <c r="S58" s="91"/>
      <c r="U58" s="92"/>
    </row>
    <row r="59" spans="1:21" s="13" customFormat="1" ht="24" customHeight="1">
      <c r="A59" s="93">
        <v>2296004</v>
      </c>
      <c r="B59" s="94" t="s">
        <v>51</v>
      </c>
      <c r="C59" s="95"/>
      <c r="D59" s="91">
        <f t="shared" si="0"/>
        <v>10</v>
      </c>
      <c r="E59" s="95">
        <v>10</v>
      </c>
      <c r="F59" s="108">
        <v>10</v>
      </c>
      <c r="H59" s="91">
        <f t="shared" si="1"/>
        <v>0</v>
      </c>
      <c r="I59" s="91">
        <f t="shared" si="2"/>
        <v>0</v>
      </c>
      <c r="J59" s="91"/>
      <c r="K59" s="91" t="s">
        <v>153</v>
      </c>
      <c r="L59" s="91"/>
      <c r="M59" s="91"/>
      <c r="N59" s="91"/>
      <c r="O59" s="91"/>
      <c r="P59" s="91"/>
      <c r="Q59" s="91"/>
      <c r="R59" s="91"/>
      <c r="S59" s="91"/>
      <c r="U59" s="92"/>
    </row>
    <row r="60" spans="1:21" s="13" customFormat="1" ht="27" customHeight="1">
      <c r="A60" s="93">
        <v>2296006</v>
      </c>
      <c r="B60" s="94" t="s">
        <v>52</v>
      </c>
      <c r="C60" s="95">
        <v>0</v>
      </c>
      <c r="D60" s="91">
        <f t="shared" si="0"/>
        <v>1</v>
      </c>
      <c r="E60" s="95">
        <v>1</v>
      </c>
      <c r="F60" s="108">
        <v>1</v>
      </c>
      <c r="H60" s="91">
        <f t="shared" si="1"/>
        <v>0</v>
      </c>
      <c r="I60" s="91">
        <f t="shared" si="2"/>
        <v>0</v>
      </c>
      <c r="J60" s="91"/>
      <c r="K60" s="91" t="s">
        <v>153</v>
      </c>
      <c r="L60" s="91"/>
      <c r="M60" s="91"/>
      <c r="N60" s="91"/>
      <c r="O60" s="91"/>
      <c r="P60" s="91"/>
      <c r="Q60" s="91"/>
      <c r="R60" s="91"/>
      <c r="S60" s="91"/>
      <c r="U60" s="92"/>
    </row>
    <row r="61" spans="1:21" s="13" customFormat="1" ht="27" customHeight="1">
      <c r="A61" s="93">
        <v>2296013</v>
      </c>
      <c r="B61" s="94" t="s">
        <v>137</v>
      </c>
      <c r="C61" s="95">
        <v>0</v>
      </c>
      <c r="D61" s="91">
        <f t="shared" si="0"/>
        <v>0</v>
      </c>
      <c r="E61" s="95"/>
      <c r="F61" s="132"/>
      <c r="H61" s="91">
        <f t="shared" si="1"/>
        <v>0</v>
      </c>
      <c r="I61" s="91">
        <f t="shared" si="2"/>
        <v>0</v>
      </c>
      <c r="J61" s="91"/>
      <c r="K61" s="91" t="s">
        <v>153</v>
      </c>
      <c r="L61" s="91"/>
      <c r="M61" s="91"/>
      <c r="N61" s="91"/>
      <c r="O61" s="91"/>
      <c r="P61" s="91"/>
      <c r="Q61" s="91"/>
      <c r="R61" s="91"/>
      <c r="S61" s="91"/>
      <c r="U61" s="92"/>
    </row>
    <row r="62" spans="1:21" s="75" customFormat="1" ht="33.75" customHeight="1">
      <c r="A62" s="93">
        <v>2296099</v>
      </c>
      <c r="B62" s="94" t="s">
        <v>146</v>
      </c>
      <c r="C62" s="95">
        <v>0</v>
      </c>
      <c r="D62" s="91">
        <f t="shared" si="0"/>
        <v>3</v>
      </c>
      <c r="E62" s="95">
        <v>3</v>
      </c>
      <c r="F62" s="108">
        <v>1</v>
      </c>
      <c r="H62" s="91">
        <f t="shared" si="1"/>
        <v>0</v>
      </c>
      <c r="I62" s="91">
        <f t="shared" si="2"/>
        <v>0</v>
      </c>
      <c r="J62" s="91"/>
      <c r="K62" s="91" t="s">
        <v>153</v>
      </c>
      <c r="L62" s="91"/>
      <c r="M62" s="91"/>
      <c r="N62" s="91"/>
      <c r="O62" s="91"/>
      <c r="P62" s="91"/>
      <c r="Q62" s="91"/>
      <c r="R62" s="91"/>
      <c r="S62" s="91"/>
      <c r="U62" s="92"/>
    </row>
    <row r="63" spans="1:21" s="75" customFormat="1" ht="24" customHeight="1">
      <c r="A63" s="89">
        <v>232</v>
      </c>
      <c r="B63" s="90" t="s">
        <v>67</v>
      </c>
      <c r="C63" s="91">
        <f>C64</f>
        <v>0</v>
      </c>
      <c r="D63" s="91"/>
      <c r="E63" s="91"/>
      <c r="F63" s="132"/>
      <c r="H63" s="91">
        <f t="shared" si="1"/>
        <v>0</v>
      </c>
      <c r="I63" s="91">
        <f t="shared" si="2"/>
        <v>0</v>
      </c>
      <c r="J63" s="91"/>
      <c r="K63" s="91" t="s">
        <v>153</v>
      </c>
      <c r="L63" s="91"/>
      <c r="M63" s="91"/>
      <c r="N63" s="91"/>
      <c r="O63" s="91"/>
      <c r="P63" s="91"/>
      <c r="Q63" s="91"/>
      <c r="R63" s="91"/>
      <c r="S63" s="91"/>
      <c r="U63" s="92"/>
    </row>
    <row r="64" spans="1:21" s="75" customFormat="1" ht="24" customHeight="1">
      <c r="A64" s="89">
        <v>23204</v>
      </c>
      <c r="B64" s="90" t="s">
        <v>68</v>
      </c>
      <c r="C64" s="91">
        <f>C65</f>
        <v>0</v>
      </c>
      <c r="D64" s="91"/>
      <c r="E64" s="91"/>
      <c r="F64" s="132"/>
      <c r="H64" s="91">
        <f t="shared" si="1"/>
        <v>0</v>
      </c>
      <c r="I64" s="91">
        <f t="shared" si="2"/>
        <v>0</v>
      </c>
      <c r="J64" s="91"/>
      <c r="K64" s="91" t="s">
        <v>153</v>
      </c>
      <c r="L64" s="91"/>
      <c r="M64" s="91"/>
      <c r="N64" s="91"/>
      <c r="O64" s="91"/>
      <c r="P64" s="91"/>
      <c r="Q64" s="91"/>
      <c r="R64" s="91"/>
      <c r="S64" s="91"/>
      <c r="U64" s="92"/>
    </row>
    <row r="65" spans="1:21" s="12" customFormat="1" ht="27" customHeight="1">
      <c r="A65" s="93">
        <v>2320411</v>
      </c>
      <c r="B65" s="94" t="s">
        <v>69</v>
      </c>
      <c r="C65" s="95">
        <f>I65</f>
        <v>0</v>
      </c>
      <c r="D65" s="95"/>
      <c r="E65" s="95"/>
      <c r="F65" s="133"/>
      <c r="H65" s="91">
        <f t="shared" si="1"/>
        <v>0</v>
      </c>
      <c r="I65" s="91">
        <f t="shared" si="2"/>
        <v>0</v>
      </c>
      <c r="J65" s="91"/>
      <c r="K65" s="91" t="s">
        <v>153</v>
      </c>
      <c r="L65" s="91"/>
      <c r="M65" s="91"/>
      <c r="N65" s="91"/>
      <c r="O65" s="91"/>
      <c r="P65" s="91"/>
      <c r="Q65" s="91"/>
      <c r="R65" s="91"/>
      <c r="S65" s="91"/>
      <c r="U65" s="92"/>
    </row>
    <row r="66" spans="1:21" s="67" customFormat="1" ht="24" customHeight="1">
      <c r="A66" s="93">
        <v>2320431</v>
      </c>
      <c r="B66" s="94" t="s">
        <v>140</v>
      </c>
      <c r="C66" s="95"/>
      <c r="D66" s="95"/>
      <c r="E66" s="95"/>
      <c r="F66" s="133"/>
      <c r="H66" s="91">
        <f t="shared" si="1"/>
        <v>0</v>
      </c>
      <c r="I66" s="91">
        <f t="shared" si="2"/>
        <v>0</v>
      </c>
      <c r="J66" s="91"/>
      <c r="K66" s="91" t="s">
        <v>153</v>
      </c>
      <c r="L66" s="91"/>
      <c r="M66" s="91"/>
      <c r="N66" s="91"/>
      <c r="O66" s="91"/>
      <c r="P66" s="91"/>
      <c r="Q66" s="91"/>
      <c r="R66" s="91"/>
      <c r="S66" s="91"/>
      <c r="U66" s="92"/>
    </row>
    <row r="67" spans="1:21" s="67" customFormat="1" ht="24" customHeight="1">
      <c r="A67" s="93">
        <v>2320499</v>
      </c>
      <c r="B67" s="94" t="s">
        <v>147</v>
      </c>
      <c r="C67" s="95"/>
      <c r="D67" s="95"/>
      <c r="E67" s="95"/>
      <c r="F67" s="133"/>
      <c r="H67" s="91">
        <f t="shared" si="1"/>
        <v>0</v>
      </c>
      <c r="I67" s="91">
        <f t="shared" si="2"/>
        <v>0</v>
      </c>
      <c r="J67" s="91"/>
      <c r="K67" s="91" t="s">
        <v>153</v>
      </c>
      <c r="L67" s="91"/>
      <c r="M67" s="91"/>
      <c r="N67" s="91"/>
      <c r="O67" s="91"/>
      <c r="P67" s="91"/>
      <c r="Q67" s="91"/>
      <c r="R67" s="91"/>
      <c r="S67" s="91"/>
      <c r="U67" s="92"/>
    </row>
    <row r="68" spans="1:21" s="75" customFormat="1" ht="24" customHeight="1">
      <c r="A68" s="89">
        <v>233</v>
      </c>
      <c r="B68" s="90" t="s">
        <v>92</v>
      </c>
      <c r="C68" s="91">
        <f>C69</f>
        <v>0</v>
      </c>
      <c r="D68" s="91"/>
      <c r="E68" s="91"/>
      <c r="F68" s="132"/>
      <c r="H68" s="91">
        <f t="shared" si="1"/>
        <v>0</v>
      </c>
      <c r="I68" s="91">
        <f t="shared" si="2"/>
        <v>0</v>
      </c>
      <c r="J68" s="91"/>
      <c r="K68" s="91" t="s">
        <v>153</v>
      </c>
      <c r="L68" s="91"/>
      <c r="M68" s="91"/>
      <c r="N68" s="91"/>
      <c r="O68" s="91"/>
      <c r="P68" s="91"/>
      <c r="Q68" s="91"/>
      <c r="R68" s="91"/>
      <c r="S68" s="91"/>
      <c r="U68" s="92"/>
    </row>
    <row r="69" spans="1:21" s="75" customFormat="1" ht="24" customHeight="1">
      <c r="A69" s="89">
        <v>23304</v>
      </c>
      <c r="B69" s="90" t="s">
        <v>93</v>
      </c>
      <c r="C69" s="91">
        <f>C70</f>
        <v>0</v>
      </c>
      <c r="D69" s="91"/>
      <c r="E69" s="91"/>
      <c r="F69" s="132"/>
      <c r="H69" s="91">
        <f t="shared" si="1"/>
        <v>0</v>
      </c>
      <c r="I69" s="91">
        <f t="shared" si="2"/>
        <v>0</v>
      </c>
      <c r="J69" s="91"/>
      <c r="K69" s="91" t="s">
        <v>153</v>
      </c>
      <c r="L69" s="91"/>
      <c r="M69" s="91"/>
      <c r="N69" s="91"/>
      <c r="O69" s="91"/>
      <c r="P69" s="91"/>
      <c r="Q69" s="91"/>
      <c r="R69" s="91"/>
      <c r="S69" s="91"/>
      <c r="U69" s="92"/>
    </row>
    <row r="70" spans="1:21" s="12" customFormat="1" ht="28.5" customHeight="1">
      <c r="A70" s="93">
        <v>2330411</v>
      </c>
      <c r="B70" s="94" t="s">
        <v>141</v>
      </c>
      <c r="C70" s="95">
        <v>0</v>
      </c>
      <c r="D70" s="95"/>
      <c r="E70" s="95"/>
      <c r="F70" s="133"/>
      <c r="H70" s="91">
        <f t="shared" si="1"/>
        <v>0</v>
      </c>
      <c r="I70" s="91">
        <f t="shared" si="2"/>
        <v>0</v>
      </c>
      <c r="J70" s="91"/>
      <c r="K70" s="91" t="s">
        <v>153</v>
      </c>
      <c r="L70" s="91"/>
      <c r="M70" s="91"/>
      <c r="N70" s="91"/>
      <c r="O70" s="91"/>
      <c r="P70" s="91"/>
      <c r="Q70" s="91"/>
      <c r="R70" s="91"/>
      <c r="S70" s="91"/>
      <c r="U70" s="92"/>
    </row>
    <row r="71" spans="1:21" s="75" customFormat="1" ht="24" customHeight="1">
      <c r="A71" s="89" t="s">
        <v>61</v>
      </c>
      <c r="B71" s="90"/>
      <c r="C71" s="91">
        <f>C72</f>
        <v>0</v>
      </c>
      <c r="D71" s="91"/>
      <c r="E71" s="91"/>
      <c r="F71" s="132"/>
      <c r="H71" s="91">
        <f t="shared" si="1"/>
        <v>0</v>
      </c>
      <c r="I71" s="91">
        <f t="shared" si="2"/>
        <v>0</v>
      </c>
      <c r="J71" s="91"/>
      <c r="K71" s="91" t="s">
        <v>153</v>
      </c>
      <c r="L71" s="91"/>
      <c r="M71" s="91"/>
      <c r="N71" s="91"/>
      <c r="O71" s="91"/>
      <c r="P71" s="91"/>
      <c r="Q71" s="91"/>
      <c r="R71" s="91"/>
      <c r="S71" s="91"/>
      <c r="U71" s="92"/>
    </row>
    <row r="72" spans="1:21" s="13" customFormat="1" ht="24" customHeight="1">
      <c r="A72" s="93">
        <v>2300402</v>
      </c>
      <c r="B72" s="78" t="s">
        <v>62</v>
      </c>
      <c r="C72" s="95"/>
      <c r="D72" s="95"/>
      <c r="E72" s="95"/>
      <c r="F72" s="132"/>
      <c r="H72" s="91">
        <f t="shared" si="1"/>
        <v>0</v>
      </c>
      <c r="I72" s="91">
        <f t="shared" si="2"/>
        <v>0</v>
      </c>
      <c r="J72" s="91"/>
      <c r="K72" s="91" t="s">
        <v>153</v>
      </c>
      <c r="L72" s="91"/>
      <c r="M72" s="91"/>
      <c r="N72" s="91"/>
      <c r="O72" s="91"/>
      <c r="P72" s="91"/>
      <c r="Q72" s="91"/>
      <c r="R72" s="91"/>
      <c r="S72" s="91"/>
      <c r="U72" s="92"/>
    </row>
    <row r="73" spans="1:21" s="75" customFormat="1" ht="24" customHeight="1">
      <c r="A73" s="89" t="s">
        <v>63</v>
      </c>
      <c r="B73" s="77"/>
      <c r="C73" s="91">
        <f>SUM(C74)</f>
        <v>0</v>
      </c>
      <c r="D73" s="91"/>
      <c r="E73" s="91"/>
      <c r="F73" s="132"/>
      <c r="H73" s="91">
        <f t="shared" si="1"/>
        <v>0</v>
      </c>
      <c r="I73" s="91">
        <f t="shared" si="2"/>
        <v>0</v>
      </c>
      <c r="J73" s="91"/>
      <c r="K73" s="91" t="s">
        <v>153</v>
      </c>
      <c r="L73" s="91"/>
      <c r="M73" s="91"/>
      <c r="N73" s="91"/>
      <c r="O73" s="91"/>
      <c r="P73" s="91"/>
      <c r="Q73" s="91"/>
      <c r="R73" s="91"/>
      <c r="S73" s="91"/>
      <c r="U73" s="92"/>
    </row>
    <row r="74" spans="1:21" s="13" customFormat="1" ht="24" customHeight="1">
      <c r="A74" s="93">
        <v>23104</v>
      </c>
      <c r="B74" s="78" t="s">
        <v>64</v>
      </c>
      <c r="C74" s="95">
        <v>0</v>
      </c>
      <c r="D74" s="95"/>
      <c r="E74" s="95"/>
      <c r="F74" s="132"/>
      <c r="H74" s="91">
        <f t="shared" si="1"/>
        <v>0</v>
      </c>
      <c r="I74" s="91">
        <f t="shared" si="2"/>
        <v>0</v>
      </c>
      <c r="J74" s="91"/>
      <c r="K74" s="91" t="s">
        <v>153</v>
      </c>
      <c r="L74" s="91"/>
      <c r="M74" s="91"/>
      <c r="N74" s="91"/>
      <c r="O74" s="91"/>
      <c r="P74" s="91"/>
      <c r="Q74" s="91"/>
      <c r="R74" s="91"/>
      <c r="S74" s="91"/>
      <c r="U74" s="92"/>
    </row>
    <row r="75" spans="1:21" s="75" customFormat="1" ht="24" customHeight="1">
      <c r="A75" s="89" t="s">
        <v>66</v>
      </c>
      <c r="B75" s="90"/>
      <c r="C75" s="91">
        <f>C76</f>
        <v>0</v>
      </c>
      <c r="D75" s="91"/>
      <c r="E75" s="91"/>
      <c r="F75" s="132"/>
      <c r="H75" s="91">
        <f t="shared" si="1"/>
        <v>0</v>
      </c>
      <c r="I75" s="91">
        <f t="shared" si="2"/>
        <v>0</v>
      </c>
      <c r="J75" s="91"/>
      <c r="K75" s="91" t="s">
        <v>153</v>
      </c>
      <c r="L75" s="91"/>
      <c r="M75" s="91"/>
      <c r="N75" s="91"/>
      <c r="O75" s="91"/>
      <c r="P75" s="91"/>
      <c r="Q75" s="91"/>
      <c r="R75" s="91"/>
      <c r="S75" s="91"/>
      <c r="U75" s="92"/>
    </row>
    <row r="76" spans="1:21" s="12" customFormat="1" ht="24" customHeight="1">
      <c r="A76" s="93">
        <v>2300802</v>
      </c>
      <c r="B76" s="94" t="s">
        <v>17</v>
      </c>
      <c r="C76" s="95"/>
      <c r="D76" s="95"/>
      <c r="E76" s="95"/>
      <c r="F76" s="133"/>
      <c r="H76" s="91">
        <f t="shared" si="1"/>
        <v>0</v>
      </c>
      <c r="I76" s="91">
        <f t="shared" si="2"/>
        <v>0</v>
      </c>
      <c r="J76" s="91"/>
      <c r="K76" s="91" t="s">
        <v>153</v>
      </c>
      <c r="L76" s="91"/>
      <c r="M76" s="91"/>
      <c r="N76" s="91"/>
      <c r="O76" s="91"/>
      <c r="P76" s="91"/>
      <c r="Q76" s="91"/>
      <c r="R76" s="91"/>
      <c r="S76" s="91"/>
      <c r="U76" s="92"/>
    </row>
    <row r="77" spans="1:21" s="75" customFormat="1" ht="24" customHeight="1">
      <c r="A77" s="89" t="s">
        <v>65</v>
      </c>
      <c r="B77" s="90"/>
      <c r="C77" s="91">
        <f>C78</f>
        <v>0</v>
      </c>
      <c r="D77" s="91"/>
      <c r="E77" s="91">
        <v>0</v>
      </c>
      <c r="F77" s="108"/>
      <c r="H77" s="91">
        <f t="shared" si="1"/>
        <v>0</v>
      </c>
      <c r="I77" s="91">
        <f t="shared" si="2"/>
        <v>0</v>
      </c>
      <c r="J77" s="91"/>
      <c r="K77" s="91" t="s">
        <v>153</v>
      </c>
      <c r="L77" s="91"/>
      <c r="M77" s="91"/>
      <c r="N77" s="91"/>
      <c r="O77" s="91"/>
      <c r="P77" s="91"/>
      <c r="Q77" s="91"/>
      <c r="R77" s="91"/>
      <c r="S77" s="91"/>
      <c r="U77" s="92"/>
    </row>
    <row r="78" spans="1:21" s="12" customFormat="1" ht="24" customHeight="1">
      <c r="A78" s="93">
        <v>2300902</v>
      </c>
      <c r="B78" s="94" t="s">
        <v>53</v>
      </c>
      <c r="C78" s="95">
        <v>0</v>
      </c>
      <c r="D78" s="95"/>
      <c r="E78" s="95">
        <v>0</v>
      </c>
      <c r="F78" s="109"/>
      <c r="H78" s="91">
        <f t="shared" si="1"/>
        <v>0</v>
      </c>
      <c r="I78" s="91">
        <f t="shared" si="2"/>
        <v>0</v>
      </c>
      <c r="J78" s="91"/>
      <c r="K78" s="91" t="s">
        <v>153</v>
      </c>
      <c r="L78" s="91"/>
      <c r="M78" s="91"/>
      <c r="N78" s="91"/>
      <c r="O78" s="91"/>
      <c r="P78" s="91"/>
      <c r="Q78" s="91"/>
      <c r="R78" s="91"/>
      <c r="S78" s="91"/>
      <c r="U78" s="92"/>
    </row>
    <row r="79" spans="1:21" s="75" customFormat="1" ht="24" customHeight="1">
      <c r="A79" s="130" t="s">
        <v>55</v>
      </c>
      <c r="B79" s="130"/>
      <c r="C79" s="91">
        <f>C5+C77</f>
        <v>4664.3099999999995</v>
      </c>
      <c r="D79" s="91">
        <f>D5+D77</f>
        <v>5701</v>
      </c>
      <c r="E79" s="91">
        <f>E5+E77</f>
        <v>10364.8</v>
      </c>
      <c r="F79" s="108">
        <f>F5</f>
        <v>9521.7</v>
      </c>
      <c r="H79" s="91">
        <f t="shared" si="1"/>
        <v>0</v>
      </c>
      <c r="I79" s="91">
        <f t="shared" si="2"/>
        <v>0</v>
      </c>
      <c r="J79" s="91"/>
      <c r="K79" s="91" t="s">
        <v>153</v>
      </c>
      <c r="L79" s="91"/>
      <c r="M79" s="91"/>
      <c r="N79" s="91"/>
      <c r="O79" s="91"/>
      <c r="P79" s="91"/>
      <c r="Q79" s="91"/>
      <c r="R79" s="91"/>
      <c r="S79" s="91"/>
      <c r="U79" s="92"/>
    </row>
  </sheetData>
  <sheetProtection/>
  <mergeCells count="2">
    <mergeCell ref="A79:B79"/>
    <mergeCell ref="A2:F2"/>
  </mergeCells>
  <printOptions horizontalCentered="1"/>
  <pageMargins left="0.3937007874015748" right="0.3937007874015748" top="0.3937007874015748" bottom="0.5905511811023623" header="0.35433070866141736" footer="0.1968503937007874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21" sqref="N21"/>
    </sheetView>
  </sheetViews>
  <sheetFormatPr defaultColWidth="9.125" defaultRowHeight="14.25"/>
  <cols>
    <col min="1" max="1" width="9.125" style="48" customWidth="1"/>
    <col min="2" max="2" width="12.75390625" style="40" customWidth="1"/>
    <col min="3" max="3" width="9.125" style="40" customWidth="1"/>
    <col min="4" max="4" width="8.25390625" style="48" customWidth="1"/>
    <col min="5" max="5" width="7.75390625" style="48" customWidth="1"/>
    <col min="6" max="7" width="9.75390625" style="48" customWidth="1"/>
    <col min="8" max="8" width="6.125" style="48" customWidth="1"/>
    <col min="9" max="9" width="9.125" style="48" customWidth="1"/>
    <col min="10" max="10" width="12.375" style="48" customWidth="1"/>
    <col min="11" max="11" width="10.50390625" style="62" customWidth="1"/>
    <col min="12" max="12" width="10.25390625" style="48" customWidth="1"/>
    <col min="13" max="13" width="9.125" style="48" customWidth="1"/>
    <col min="14" max="14" width="9.75390625" style="48" customWidth="1"/>
    <col min="15" max="15" width="9.125" style="48" customWidth="1"/>
    <col min="16" max="17" width="10.25390625" style="48" customWidth="1"/>
    <col min="18" max="19" width="9.125" style="48" customWidth="1"/>
    <col min="20" max="20" width="9.125" style="9" customWidth="1"/>
    <col min="21" max="16384" width="9.125" style="48" customWidth="1"/>
  </cols>
  <sheetData>
    <row r="1" spans="1:19" ht="24" customHeight="1">
      <c r="A1" s="124" t="s">
        <v>120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ht="13.5">
      <c r="S2" s="48" t="s">
        <v>110</v>
      </c>
    </row>
    <row r="3" spans="1:20" s="9" customFormat="1" ht="20.25" customHeight="1">
      <c r="A3" s="123" t="s">
        <v>76</v>
      </c>
      <c r="B3" s="123"/>
      <c r="C3" s="123"/>
      <c r="D3" s="123"/>
      <c r="E3" s="123"/>
      <c r="F3" s="123"/>
      <c r="G3" s="123"/>
      <c r="H3" s="123"/>
      <c r="I3" s="123" t="s">
        <v>77</v>
      </c>
      <c r="J3" s="123"/>
      <c r="K3" s="123"/>
      <c r="L3" s="123"/>
      <c r="M3" s="123"/>
      <c r="N3" s="123"/>
      <c r="O3" s="123"/>
      <c r="P3" s="123" t="s">
        <v>111</v>
      </c>
      <c r="Q3" s="123"/>
      <c r="R3" s="123"/>
      <c r="S3" s="114" t="s">
        <v>112</v>
      </c>
      <c r="T3" s="114" t="s">
        <v>113</v>
      </c>
    </row>
    <row r="4" spans="1:20" ht="14.25" customHeight="1">
      <c r="A4" s="119" t="s">
        <v>2</v>
      </c>
      <c r="B4" s="114" t="s">
        <v>3</v>
      </c>
      <c r="C4" s="117" t="s">
        <v>114</v>
      </c>
      <c r="D4" s="117"/>
      <c r="E4" s="117"/>
      <c r="F4" s="118" t="s">
        <v>119</v>
      </c>
      <c r="G4" s="118"/>
      <c r="H4" s="118"/>
      <c r="I4" s="119" t="s">
        <v>2</v>
      </c>
      <c r="J4" s="119" t="s">
        <v>3</v>
      </c>
      <c r="K4" s="125" t="s">
        <v>78</v>
      </c>
      <c r="L4" s="126"/>
      <c r="M4" s="127"/>
      <c r="N4" s="121" t="s">
        <v>115</v>
      </c>
      <c r="O4" s="121" t="s">
        <v>116</v>
      </c>
      <c r="P4" s="123" t="s">
        <v>79</v>
      </c>
      <c r="Q4" s="123" t="s">
        <v>80</v>
      </c>
      <c r="R4" s="123" t="s">
        <v>108</v>
      </c>
      <c r="S4" s="115"/>
      <c r="T4" s="115"/>
    </row>
    <row r="5" spans="1:20" ht="33" customHeight="1">
      <c r="A5" s="120"/>
      <c r="B5" s="116"/>
      <c r="C5" s="49" t="s">
        <v>79</v>
      </c>
      <c r="D5" s="55" t="s">
        <v>80</v>
      </c>
      <c r="E5" s="50" t="s">
        <v>108</v>
      </c>
      <c r="F5" s="50" t="s">
        <v>79</v>
      </c>
      <c r="G5" s="50" t="s">
        <v>80</v>
      </c>
      <c r="H5" s="50" t="s">
        <v>108</v>
      </c>
      <c r="I5" s="120"/>
      <c r="J5" s="120"/>
      <c r="K5" s="14" t="s">
        <v>79</v>
      </c>
      <c r="L5" s="14" t="s">
        <v>80</v>
      </c>
      <c r="M5" s="14" t="s">
        <v>108</v>
      </c>
      <c r="N5" s="122"/>
      <c r="O5" s="122"/>
      <c r="P5" s="123"/>
      <c r="Q5" s="123"/>
      <c r="R5" s="123"/>
      <c r="S5" s="116"/>
      <c r="T5" s="116"/>
    </row>
    <row r="6" spans="1:20" ht="18" customHeight="1">
      <c r="A6" s="27" t="s">
        <v>0</v>
      </c>
      <c r="B6" s="28"/>
      <c r="C6" s="29">
        <f>C7+C8+C12+C16+C20+C30+C31+C32+C35+C36+C38+C40+C43+C44</f>
        <v>11988.9</v>
      </c>
      <c r="D6" s="29">
        <f>C6-E6</f>
        <v>7195.9</v>
      </c>
      <c r="E6" s="29">
        <f>E7+E8+E12+E16+E20+E30+E31+E32+E35+E36+E38+E40+E43+E44</f>
        <v>4793</v>
      </c>
      <c r="F6" s="29" t="e">
        <f>G6+H6</f>
        <v>#REF!</v>
      </c>
      <c r="G6" s="29" t="e">
        <f>G7+G8+G12+G16+G20+G30+G31+G32+G35+G36+G38+G40+G43+G44</f>
        <v>#REF!</v>
      </c>
      <c r="H6" s="29">
        <f>H7+H8+H12+H16+H20+H30+H31+H32+H35+H36+H38+H40+H43+H44</f>
        <v>448</v>
      </c>
      <c r="I6" s="30" t="s">
        <v>1</v>
      </c>
      <c r="J6" s="31"/>
      <c r="K6" s="65" t="e">
        <f>K7+K8+K11+K19+K37+K39+K41</f>
        <v>#REF!</v>
      </c>
      <c r="L6" s="32" t="e">
        <f>K6-M6</f>
        <v>#REF!</v>
      </c>
      <c r="M6" s="32">
        <f>M7+M8+M11+M19+M37+M39+M41</f>
        <v>5241</v>
      </c>
      <c r="N6" s="32">
        <f>N7+N8+N11+N19+N37+N39+N41</f>
        <v>51260</v>
      </c>
      <c r="O6" s="65">
        <f>O7+O8+O11+O19+O37+O39+O41</f>
        <v>0</v>
      </c>
      <c r="P6" s="34" t="e">
        <f>C6+F6-K6-N6-O6</f>
        <v>#REF!</v>
      </c>
      <c r="Q6" s="34" t="e">
        <f>Q7+Q8+Q12+Q16+Q20+Q30+Q31+Q32+Q35+Q36+Q37+Q39+Q42+Q43+Q44</f>
        <v>#REF!</v>
      </c>
      <c r="R6" s="34">
        <f>R7+R8+R12+R16+R20+R30+R31+R32+R35+R36+R38+R40+R42+R43+R44</f>
        <v>0</v>
      </c>
      <c r="S6" s="32">
        <v>865</v>
      </c>
      <c r="T6" s="34" t="e">
        <f>T7+T8+T12+T16+T20+T30+T31+T32+T35+T36+T37+T39+T42+T43+T44</f>
        <v>#REF!</v>
      </c>
    </row>
    <row r="7" spans="1:20" ht="33" customHeight="1">
      <c r="A7" s="35">
        <v>1030119</v>
      </c>
      <c r="B7" s="36" t="s">
        <v>4</v>
      </c>
      <c r="C7" s="29">
        <f>SUM(D7:E7)</f>
        <v>193</v>
      </c>
      <c r="D7" s="29">
        <v>193</v>
      </c>
      <c r="E7" s="56">
        <v>0</v>
      </c>
      <c r="F7" s="29" t="e">
        <f aca="true" t="shared" si="0" ref="F7:F50">G7+H7</f>
        <v>#REF!</v>
      </c>
      <c r="G7" s="29" t="e">
        <f>#REF!</f>
        <v>#REF!</v>
      </c>
      <c r="H7" s="29"/>
      <c r="I7" s="30">
        <v>215</v>
      </c>
      <c r="J7" s="31" t="s">
        <v>44</v>
      </c>
      <c r="K7" s="43">
        <f>L7+M7</f>
        <v>0</v>
      </c>
      <c r="L7" s="32">
        <v>0</v>
      </c>
      <c r="M7" s="34">
        <f>E7+H7</f>
        <v>0</v>
      </c>
      <c r="N7" s="41">
        <v>1356</v>
      </c>
      <c r="O7" s="33"/>
      <c r="P7" s="34" t="e">
        <f aca="true" t="shared" si="1" ref="P7:P50">C7+F7-K7-N7-O7</f>
        <v>#REF!</v>
      </c>
      <c r="Q7" s="34" t="e">
        <f>D7+G7-L7-N7-O7</f>
        <v>#REF!</v>
      </c>
      <c r="R7" s="34">
        <f>E7+H7-M7</f>
        <v>0</v>
      </c>
      <c r="S7" s="32" t="e">
        <f>IF(Q7&gt;G7*0.3,Q7-G7*0.3,0)</f>
        <v>#REF!</v>
      </c>
      <c r="T7" s="34" t="e">
        <f aca="true" t="shared" si="2" ref="T7:T50">Q7-S7</f>
        <v>#REF!</v>
      </c>
    </row>
    <row r="8" spans="1:20" ht="27">
      <c r="A8" s="37"/>
      <c r="B8" s="36" t="s">
        <v>81</v>
      </c>
      <c r="C8" s="29">
        <v>62</v>
      </c>
      <c r="D8" s="29">
        <v>0</v>
      </c>
      <c r="E8" s="56">
        <v>62</v>
      </c>
      <c r="F8" s="29">
        <f t="shared" si="0"/>
        <v>0</v>
      </c>
      <c r="G8" s="29">
        <f>G9+G10</f>
        <v>0</v>
      </c>
      <c r="H8" s="29">
        <f>H9+H10</f>
        <v>0</v>
      </c>
      <c r="I8" s="30">
        <v>207</v>
      </c>
      <c r="J8" s="31" t="s">
        <v>16</v>
      </c>
      <c r="K8" s="32">
        <f>K9+K10</f>
        <v>62</v>
      </c>
      <c r="L8" s="32">
        <f>K8-M8</f>
        <v>0</v>
      </c>
      <c r="M8" s="34">
        <f>E8+H8</f>
        <v>62</v>
      </c>
      <c r="N8" s="32">
        <f>N9+N10</f>
        <v>0</v>
      </c>
      <c r="O8" s="32">
        <f>O9+O10</f>
        <v>0</v>
      </c>
      <c r="P8" s="34">
        <f t="shared" si="1"/>
        <v>0</v>
      </c>
      <c r="Q8" s="34">
        <f aca="true" t="shared" si="3" ref="Q8:Q50">D8+G8-L8-N8-O8</f>
        <v>0</v>
      </c>
      <c r="R8" s="34">
        <f aca="true" t="shared" si="4" ref="R8:R50">E8+H8-M8</f>
        <v>0</v>
      </c>
      <c r="S8" s="32">
        <f aca="true" t="shared" si="5" ref="S8:S50">IF(Q8&gt;G8*0.3,Q8-G8*0.3,0)</f>
        <v>0</v>
      </c>
      <c r="T8" s="34">
        <f t="shared" si="2"/>
        <v>0</v>
      </c>
    </row>
    <row r="9" spans="1:20" ht="32.25" customHeight="1">
      <c r="A9" s="37"/>
      <c r="B9" s="26" t="s">
        <v>91</v>
      </c>
      <c r="C9" s="29">
        <f>SUM(D9:E9)</f>
        <v>0</v>
      </c>
      <c r="D9" s="29">
        <v>0</v>
      </c>
      <c r="E9" s="56">
        <v>0</v>
      </c>
      <c r="F9" s="29">
        <f t="shared" si="0"/>
        <v>0</v>
      </c>
      <c r="G9" s="29"/>
      <c r="H9" s="29">
        <v>0</v>
      </c>
      <c r="I9" s="25">
        <v>2070702</v>
      </c>
      <c r="J9" s="26" t="s">
        <v>91</v>
      </c>
      <c r="K9" s="43">
        <f>L9+M9</f>
        <v>0</v>
      </c>
      <c r="L9" s="34">
        <f>D9+G9</f>
        <v>0</v>
      </c>
      <c r="M9" s="34">
        <f>E9+H9</f>
        <v>0</v>
      </c>
      <c r="N9" s="33"/>
      <c r="O9" s="33"/>
      <c r="P9" s="34">
        <f t="shared" si="1"/>
        <v>0</v>
      </c>
      <c r="Q9" s="34">
        <f t="shared" si="3"/>
        <v>0</v>
      </c>
      <c r="R9" s="34">
        <f t="shared" si="4"/>
        <v>0</v>
      </c>
      <c r="S9" s="32">
        <f t="shared" si="5"/>
        <v>0</v>
      </c>
      <c r="T9" s="34">
        <f t="shared" si="2"/>
        <v>0</v>
      </c>
    </row>
    <row r="10" spans="1:20" ht="48" customHeight="1">
      <c r="A10" s="37"/>
      <c r="B10" s="26" t="s">
        <v>89</v>
      </c>
      <c r="C10" s="29">
        <f>SUM(D10:E10)</f>
        <v>62</v>
      </c>
      <c r="D10" s="29">
        <v>0</v>
      </c>
      <c r="E10" s="56">
        <v>62</v>
      </c>
      <c r="F10" s="29">
        <f t="shared" si="0"/>
        <v>0</v>
      </c>
      <c r="G10" s="29"/>
      <c r="H10" s="29">
        <v>0</v>
      </c>
      <c r="I10" s="25">
        <v>2070799</v>
      </c>
      <c r="J10" s="26" t="s">
        <v>89</v>
      </c>
      <c r="K10" s="43">
        <f>L10+M10</f>
        <v>62</v>
      </c>
      <c r="L10" s="32">
        <f>D10+G10</f>
        <v>0</v>
      </c>
      <c r="M10" s="34">
        <f>E10+H10</f>
        <v>62</v>
      </c>
      <c r="N10" s="33"/>
      <c r="O10" s="33"/>
      <c r="P10" s="34">
        <f t="shared" si="1"/>
        <v>0</v>
      </c>
      <c r="Q10" s="34">
        <f t="shared" si="3"/>
        <v>0</v>
      </c>
      <c r="R10" s="34">
        <f t="shared" si="4"/>
        <v>0</v>
      </c>
      <c r="S10" s="32">
        <f t="shared" si="5"/>
        <v>0</v>
      </c>
      <c r="T10" s="34">
        <f t="shared" si="2"/>
        <v>0</v>
      </c>
    </row>
    <row r="11" spans="1:20" ht="30.75" customHeight="1">
      <c r="A11" s="37"/>
      <c r="B11" s="28"/>
      <c r="C11" s="29"/>
      <c r="D11" s="29"/>
      <c r="E11" s="56"/>
      <c r="F11" s="29"/>
      <c r="G11" s="29"/>
      <c r="H11" s="29"/>
      <c r="I11" s="30">
        <v>208</v>
      </c>
      <c r="J11" s="31" t="s">
        <v>18</v>
      </c>
      <c r="K11" s="43">
        <f>K12+K16</f>
        <v>865</v>
      </c>
      <c r="L11" s="32">
        <f>K11-M11</f>
        <v>0</v>
      </c>
      <c r="M11" s="34">
        <f>M12+M16</f>
        <v>865</v>
      </c>
      <c r="N11" s="33"/>
      <c r="O11" s="33"/>
      <c r="P11" s="34"/>
      <c r="Q11" s="34"/>
      <c r="R11" s="34"/>
      <c r="S11" s="34">
        <f>S12+S16</f>
        <v>0</v>
      </c>
      <c r="T11" s="34">
        <f t="shared" si="2"/>
        <v>0</v>
      </c>
    </row>
    <row r="12" spans="1:20" ht="45" customHeight="1">
      <c r="A12" s="37"/>
      <c r="B12" s="36" t="s">
        <v>82</v>
      </c>
      <c r="C12" s="29">
        <f>SUM(D12:E12)</f>
        <v>520</v>
      </c>
      <c r="D12" s="56">
        <f>SUM(D13:D15)</f>
        <v>0</v>
      </c>
      <c r="E12" s="56">
        <f>SUM(E13:E15)</f>
        <v>520</v>
      </c>
      <c r="F12" s="29">
        <f t="shared" si="0"/>
        <v>308</v>
      </c>
      <c r="G12" s="29">
        <f>G13+G14+G15</f>
        <v>0</v>
      </c>
      <c r="H12" s="29">
        <f>H13+H14+H15</f>
        <v>308</v>
      </c>
      <c r="I12" s="30">
        <v>20822</v>
      </c>
      <c r="J12" s="31" t="s">
        <v>21</v>
      </c>
      <c r="K12" s="43">
        <f>K13+K14+K15</f>
        <v>828</v>
      </c>
      <c r="L12" s="32">
        <f>K12-M12</f>
        <v>0</v>
      </c>
      <c r="M12" s="34">
        <f>M13+M14+M15</f>
        <v>828</v>
      </c>
      <c r="N12" s="34">
        <f>N13+N14+N15</f>
        <v>0</v>
      </c>
      <c r="O12" s="34">
        <f>O13+O14+O15</f>
        <v>0</v>
      </c>
      <c r="P12" s="34">
        <f t="shared" si="1"/>
        <v>0</v>
      </c>
      <c r="Q12" s="34">
        <f t="shared" si="3"/>
        <v>0</v>
      </c>
      <c r="R12" s="34">
        <f t="shared" si="4"/>
        <v>0</v>
      </c>
      <c r="S12" s="32">
        <f t="shared" si="5"/>
        <v>0</v>
      </c>
      <c r="T12" s="34">
        <f t="shared" si="2"/>
        <v>0</v>
      </c>
    </row>
    <row r="13" spans="1:20" ht="33" customHeight="1">
      <c r="A13" s="37"/>
      <c r="B13" s="28" t="s">
        <v>94</v>
      </c>
      <c r="C13" s="29">
        <f>SUM(D13:E13)</f>
        <v>11</v>
      </c>
      <c r="D13" s="29">
        <v>0</v>
      </c>
      <c r="E13" s="57">
        <v>11</v>
      </c>
      <c r="F13" s="29">
        <f t="shared" si="0"/>
        <v>159</v>
      </c>
      <c r="G13" s="29"/>
      <c r="H13" s="29">
        <v>159</v>
      </c>
      <c r="I13" s="38"/>
      <c r="J13" s="28" t="s">
        <v>94</v>
      </c>
      <c r="K13" s="43">
        <f>L13+M13</f>
        <v>170</v>
      </c>
      <c r="L13" s="32">
        <f aca="true" t="shared" si="6" ref="L13:M15">D13+G13</f>
        <v>0</v>
      </c>
      <c r="M13" s="34">
        <f t="shared" si="6"/>
        <v>170</v>
      </c>
      <c r="N13" s="33"/>
      <c r="O13" s="33"/>
      <c r="P13" s="34">
        <f t="shared" si="1"/>
        <v>0</v>
      </c>
      <c r="Q13" s="34">
        <f t="shared" si="3"/>
        <v>0</v>
      </c>
      <c r="R13" s="34">
        <f t="shared" si="4"/>
        <v>0</v>
      </c>
      <c r="S13" s="32">
        <f t="shared" si="5"/>
        <v>0</v>
      </c>
      <c r="T13" s="34">
        <f t="shared" si="2"/>
        <v>0</v>
      </c>
    </row>
    <row r="14" spans="1:20" ht="54" customHeight="1">
      <c r="A14" s="37"/>
      <c r="B14" s="28" t="s">
        <v>95</v>
      </c>
      <c r="C14" s="29">
        <f>SUM(D14:E14)</f>
        <v>503</v>
      </c>
      <c r="D14" s="29">
        <v>0</v>
      </c>
      <c r="E14" s="57">
        <v>503</v>
      </c>
      <c r="F14" s="29">
        <f t="shared" si="0"/>
        <v>149</v>
      </c>
      <c r="G14" s="29"/>
      <c r="H14" s="29">
        <v>149</v>
      </c>
      <c r="I14" s="38"/>
      <c r="J14" s="28" t="s">
        <v>95</v>
      </c>
      <c r="K14" s="43">
        <f>L14+M14</f>
        <v>652</v>
      </c>
      <c r="L14" s="32">
        <f t="shared" si="6"/>
        <v>0</v>
      </c>
      <c r="M14" s="34">
        <f t="shared" si="6"/>
        <v>652</v>
      </c>
      <c r="N14" s="33"/>
      <c r="O14" s="33"/>
      <c r="P14" s="34">
        <f t="shared" si="1"/>
        <v>0</v>
      </c>
      <c r="Q14" s="34">
        <f t="shared" si="3"/>
        <v>0</v>
      </c>
      <c r="R14" s="34">
        <f t="shared" si="4"/>
        <v>0</v>
      </c>
      <c r="S14" s="32">
        <f t="shared" si="5"/>
        <v>0</v>
      </c>
      <c r="T14" s="34">
        <f t="shared" si="2"/>
        <v>0</v>
      </c>
    </row>
    <row r="15" spans="1:20" ht="56.25" customHeight="1">
      <c r="A15" s="37"/>
      <c r="B15" s="28" t="s">
        <v>96</v>
      </c>
      <c r="C15" s="29">
        <f>SUM(D15:E15)</f>
        <v>6</v>
      </c>
      <c r="D15" s="29">
        <v>0</v>
      </c>
      <c r="E15" s="57">
        <v>6</v>
      </c>
      <c r="F15" s="29">
        <f t="shared" si="0"/>
        <v>0</v>
      </c>
      <c r="G15" s="29"/>
      <c r="H15" s="29">
        <v>0</v>
      </c>
      <c r="I15" s="38"/>
      <c r="J15" s="28" t="s">
        <v>96</v>
      </c>
      <c r="K15" s="43">
        <f>L15+M15</f>
        <v>6</v>
      </c>
      <c r="L15" s="32">
        <f t="shared" si="6"/>
        <v>0</v>
      </c>
      <c r="M15" s="34">
        <f t="shared" si="6"/>
        <v>6</v>
      </c>
      <c r="N15" s="33"/>
      <c r="O15" s="33"/>
      <c r="P15" s="34">
        <f t="shared" si="1"/>
        <v>0</v>
      </c>
      <c r="Q15" s="34">
        <f t="shared" si="3"/>
        <v>0</v>
      </c>
      <c r="R15" s="34">
        <f t="shared" si="4"/>
        <v>0</v>
      </c>
      <c r="S15" s="32">
        <f t="shared" si="5"/>
        <v>0</v>
      </c>
      <c r="T15" s="34">
        <f t="shared" si="2"/>
        <v>0</v>
      </c>
    </row>
    <row r="16" spans="1:20" ht="61.5" customHeight="1">
      <c r="A16" s="37"/>
      <c r="B16" s="36" t="s">
        <v>83</v>
      </c>
      <c r="C16" s="29">
        <v>37</v>
      </c>
      <c r="D16" s="29">
        <v>0</v>
      </c>
      <c r="E16" s="56">
        <v>37</v>
      </c>
      <c r="F16" s="29">
        <f t="shared" si="0"/>
        <v>0</v>
      </c>
      <c r="G16" s="29">
        <f>G17+G18</f>
        <v>0</v>
      </c>
      <c r="H16" s="29">
        <f>H17+H18</f>
        <v>0</v>
      </c>
      <c r="I16" s="30">
        <v>20823</v>
      </c>
      <c r="J16" s="31" t="s">
        <v>24</v>
      </c>
      <c r="K16" s="43">
        <f>K17+K18</f>
        <v>37</v>
      </c>
      <c r="L16" s="32">
        <f>K16-M16</f>
        <v>0</v>
      </c>
      <c r="M16" s="34">
        <f>M17+M18</f>
        <v>37</v>
      </c>
      <c r="N16" s="34">
        <f>N17+N18</f>
        <v>0</v>
      </c>
      <c r="O16" s="34">
        <f>O17+O18</f>
        <v>0</v>
      </c>
      <c r="P16" s="34">
        <f t="shared" si="1"/>
        <v>0</v>
      </c>
      <c r="Q16" s="34">
        <f t="shared" si="3"/>
        <v>0</v>
      </c>
      <c r="R16" s="34">
        <f t="shared" si="4"/>
        <v>0</v>
      </c>
      <c r="S16" s="32">
        <f t="shared" si="5"/>
        <v>0</v>
      </c>
      <c r="T16" s="34">
        <f t="shared" si="2"/>
        <v>0</v>
      </c>
    </row>
    <row r="17" spans="1:20" ht="42" customHeight="1">
      <c r="A17" s="37"/>
      <c r="B17" s="28" t="s">
        <v>97</v>
      </c>
      <c r="C17" s="29">
        <v>35</v>
      </c>
      <c r="D17" s="29">
        <v>0</v>
      </c>
      <c r="E17" s="57">
        <v>35</v>
      </c>
      <c r="F17" s="29">
        <f t="shared" si="0"/>
        <v>0</v>
      </c>
      <c r="G17" s="29"/>
      <c r="H17" s="29">
        <v>0</v>
      </c>
      <c r="I17" s="38"/>
      <c r="J17" s="28" t="s">
        <v>97</v>
      </c>
      <c r="K17" s="43">
        <f>L17+M17</f>
        <v>35</v>
      </c>
      <c r="L17" s="32">
        <f>D17+G17</f>
        <v>0</v>
      </c>
      <c r="M17" s="34">
        <f>E17+H17</f>
        <v>35</v>
      </c>
      <c r="N17" s="33"/>
      <c r="O17" s="33"/>
      <c r="P17" s="34">
        <f t="shared" si="1"/>
        <v>0</v>
      </c>
      <c r="Q17" s="34">
        <f t="shared" si="3"/>
        <v>0</v>
      </c>
      <c r="R17" s="34">
        <f t="shared" si="4"/>
        <v>0</v>
      </c>
      <c r="S17" s="32">
        <f t="shared" si="5"/>
        <v>0</v>
      </c>
      <c r="T17" s="34">
        <f t="shared" si="2"/>
        <v>0</v>
      </c>
    </row>
    <row r="18" spans="1:20" ht="42" customHeight="1">
      <c r="A18" s="37"/>
      <c r="B18" s="28" t="s">
        <v>98</v>
      </c>
      <c r="C18" s="29">
        <v>2</v>
      </c>
      <c r="D18" s="29">
        <v>0</v>
      </c>
      <c r="E18" s="57">
        <v>2</v>
      </c>
      <c r="F18" s="29">
        <f t="shared" si="0"/>
        <v>0</v>
      </c>
      <c r="G18" s="29"/>
      <c r="H18" s="29">
        <v>0</v>
      </c>
      <c r="I18" s="38"/>
      <c r="J18" s="28" t="s">
        <v>98</v>
      </c>
      <c r="K18" s="43">
        <f>L18+M18</f>
        <v>2</v>
      </c>
      <c r="L18" s="32">
        <f>D18+G18</f>
        <v>0</v>
      </c>
      <c r="M18" s="34">
        <f>E18+H18</f>
        <v>2</v>
      </c>
      <c r="N18" s="33"/>
      <c r="O18" s="33"/>
      <c r="P18" s="34">
        <f t="shared" si="1"/>
        <v>0</v>
      </c>
      <c r="Q18" s="34">
        <f t="shared" si="3"/>
        <v>0</v>
      </c>
      <c r="R18" s="34">
        <f t="shared" si="4"/>
        <v>0</v>
      </c>
      <c r="S18" s="32">
        <f t="shared" si="5"/>
        <v>0</v>
      </c>
      <c r="T18" s="34">
        <f t="shared" si="2"/>
        <v>0</v>
      </c>
    </row>
    <row r="19" spans="1:20" ht="27">
      <c r="A19" s="37"/>
      <c r="B19" s="28"/>
      <c r="C19" s="29">
        <v>0</v>
      </c>
      <c r="D19" s="29"/>
      <c r="E19" s="56"/>
      <c r="F19" s="29">
        <f t="shared" si="0"/>
        <v>0</v>
      </c>
      <c r="G19" s="29"/>
      <c r="H19" s="29"/>
      <c r="I19" s="30">
        <v>212</v>
      </c>
      <c r="J19" s="31" t="s">
        <v>19</v>
      </c>
      <c r="K19" s="43" t="e">
        <f>K20+K30+K31+K35+K36+K32</f>
        <v>#REF!</v>
      </c>
      <c r="L19" s="32" t="e">
        <f>K19-M19</f>
        <v>#REF!</v>
      </c>
      <c r="M19" s="34">
        <f>M20+M30+M31+M35+M36+M32</f>
        <v>3838</v>
      </c>
      <c r="N19" s="34">
        <f>N20+N30+N31+N35+N36+N32</f>
        <v>49904</v>
      </c>
      <c r="O19" s="34">
        <f>O20+O30+O31+O35+O36+O32</f>
        <v>0</v>
      </c>
      <c r="P19" s="34"/>
      <c r="Q19" s="34"/>
      <c r="R19" s="34"/>
      <c r="S19" s="34" t="e">
        <f>S20+S30+S31+S35+S36+S32</f>
        <v>#REF!</v>
      </c>
      <c r="T19" s="34"/>
    </row>
    <row r="20" spans="1:20" ht="81">
      <c r="A20" s="35">
        <v>1030148</v>
      </c>
      <c r="B20" s="36" t="s">
        <v>6</v>
      </c>
      <c r="C20" s="29">
        <f>SUM(D20:E20)</f>
        <v>6352</v>
      </c>
      <c r="D20" s="29">
        <v>6259</v>
      </c>
      <c r="E20" s="56">
        <v>93</v>
      </c>
      <c r="F20" s="29" t="e">
        <f>G20+H20</f>
        <v>#REF!</v>
      </c>
      <c r="G20" s="44" t="e">
        <f>G21+G22+G23+G24+G25+G26</f>
        <v>#REF!</v>
      </c>
      <c r="H20" s="44">
        <f>H21+H22+H23+H24+H25+H26</f>
        <v>0</v>
      </c>
      <c r="I20" s="38">
        <v>21208</v>
      </c>
      <c r="J20" s="31" t="s">
        <v>26</v>
      </c>
      <c r="K20" s="43" t="e">
        <f>L20+M20</f>
        <v>#REF!</v>
      </c>
      <c r="L20" s="32" t="e">
        <f>#REF!-M20</f>
        <v>#REF!</v>
      </c>
      <c r="M20" s="34">
        <f>SUM(M21:M29)</f>
        <v>93</v>
      </c>
      <c r="N20" s="34">
        <f>5664+16000+18596-1356+11000</f>
        <v>49904</v>
      </c>
      <c r="O20" s="34">
        <f>SUM(O21:O29)</f>
        <v>0</v>
      </c>
      <c r="P20" s="34" t="e">
        <f t="shared" si="1"/>
        <v>#REF!</v>
      </c>
      <c r="Q20" s="34" t="e">
        <f t="shared" si="3"/>
        <v>#REF!</v>
      </c>
      <c r="R20" s="34">
        <f t="shared" si="4"/>
        <v>0</v>
      </c>
      <c r="S20" s="32" t="e">
        <f>IF(Q20&gt;G20*0.3,Q20-G20*0.3,0)</f>
        <v>#REF!</v>
      </c>
      <c r="T20" s="64" t="e">
        <f t="shared" si="2"/>
        <v>#REF!</v>
      </c>
    </row>
    <row r="21" spans="1:20" s="24" customFormat="1" ht="27">
      <c r="A21" s="51" t="s">
        <v>117</v>
      </c>
      <c r="B21" s="19" t="s">
        <v>70</v>
      </c>
      <c r="C21" s="29">
        <f aca="true" t="shared" si="7" ref="C21:C26">SUM(D21:E21)</f>
        <v>1674</v>
      </c>
      <c r="D21" s="29">
        <v>1674</v>
      </c>
      <c r="E21" s="58">
        <v>0</v>
      </c>
      <c r="F21" s="29" t="e">
        <f t="shared" si="0"/>
        <v>#REF!</v>
      </c>
      <c r="G21" s="23" t="e">
        <f>#REF!</f>
        <v>#REF!</v>
      </c>
      <c r="H21" s="17"/>
      <c r="I21" s="25">
        <v>2120801</v>
      </c>
      <c r="J21" s="26" t="s">
        <v>27</v>
      </c>
      <c r="K21" s="43">
        <f aca="true" t="shared" si="8" ref="K21:K29">L21+M21</f>
        <v>0</v>
      </c>
      <c r="L21" s="63">
        <f>'镇基金支出'!C21</f>
        <v>0</v>
      </c>
      <c r="M21" s="52"/>
      <c r="N21" s="52"/>
      <c r="O21" s="52"/>
      <c r="P21" s="34"/>
      <c r="Q21" s="34"/>
      <c r="R21" s="34"/>
      <c r="S21" s="32"/>
      <c r="T21" s="34"/>
    </row>
    <row r="22" spans="1:20" s="24" customFormat="1" ht="27">
      <c r="A22" s="51">
        <v>103014802</v>
      </c>
      <c r="B22" s="19" t="s">
        <v>71</v>
      </c>
      <c r="C22" s="29">
        <f t="shared" si="7"/>
        <v>0</v>
      </c>
      <c r="D22" s="29">
        <v>0</v>
      </c>
      <c r="E22" s="58">
        <v>0</v>
      </c>
      <c r="F22" s="29" t="e">
        <f t="shared" si="0"/>
        <v>#REF!</v>
      </c>
      <c r="G22" s="23" t="e">
        <f>#REF!</f>
        <v>#REF!</v>
      </c>
      <c r="H22" s="17"/>
      <c r="I22" s="25">
        <v>2120802</v>
      </c>
      <c r="J22" s="26" t="s">
        <v>28</v>
      </c>
      <c r="K22" s="43">
        <f t="shared" si="8"/>
        <v>0</v>
      </c>
      <c r="L22" s="63">
        <f>'镇基金支出'!C22</f>
        <v>0</v>
      </c>
      <c r="M22" s="52"/>
      <c r="N22" s="52"/>
      <c r="O22" s="52"/>
      <c r="P22" s="34"/>
      <c r="Q22" s="34"/>
      <c r="R22" s="34"/>
      <c r="S22" s="32"/>
      <c r="T22" s="34"/>
    </row>
    <row r="23" spans="1:20" s="24" customFormat="1" ht="27">
      <c r="A23" s="51">
        <v>103014803</v>
      </c>
      <c r="B23" s="19" t="s">
        <v>72</v>
      </c>
      <c r="C23" s="29">
        <f t="shared" si="7"/>
        <v>0</v>
      </c>
      <c r="D23" s="29">
        <v>0</v>
      </c>
      <c r="E23" s="58">
        <v>0</v>
      </c>
      <c r="F23" s="29" t="e">
        <f t="shared" si="0"/>
        <v>#REF!</v>
      </c>
      <c r="G23" s="23" t="e">
        <f>#REF!</f>
        <v>#REF!</v>
      </c>
      <c r="H23" s="17"/>
      <c r="I23" s="25">
        <v>2120803</v>
      </c>
      <c r="J23" s="26" t="s">
        <v>29</v>
      </c>
      <c r="K23" s="43">
        <f t="shared" si="8"/>
        <v>0</v>
      </c>
      <c r="L23" s="63">
        <f>'镇基金支出'!C23</f>
        <v>0</v>
      </c>
      <c r="M23" s="52"/>
      <c r="N23" s="52"/>
      <c r="O23" s="52"/>
      <c r="P23" s="34"/>
      <c r="Q23" s="34"/>
      <c r="R23" s="34"/>
      <c r="S23" s="32"/>
      <c r="T23" s="34"/>
    </row>
    <row r="24" spans="1:20" s="24" customFormat="1" ht="40.5">
      <c r="A24" s="51">
        <v>103014898</v>
      </c>
      <c r="B24" s="28" t="s">
        <v>118</v>
      </c>
      <c r="C24" s="29">
        <f t="shared" si="7"/>
        <v>0</v>
      </c>
      <c r="D24" s="29">
        <v>0</v>
      </c>
      <c r="E24" s="58">
        <v>0</v>
      </c>
      <c r="F24" s="29" t="e">
        <f t="shared" si="0"/>
        <v>#REF!</v>
      </c>
      <c r="G24" s="23" t="e">
        <f>#REF!</f>
        <v>#REF!</v>
      </c>
      <c r="H24" s="17"/>
      <c r="I24" s="25">
        <v>2120804</v>
      </c>
      <c r="J24" s="26" t="s">
        <v>30</v>
      </c>
      <c r="K24" s="43">
        <f t="shared" si="8"/>
        <v>1580</v>
      </c>
      <c r="L24" s="63">
        <f>'镇基金支出'!C24</f>
        <v>1580</v>
      </c>
      <c r="M24" s="52"/>
      <c r="N24" s="52"/>
      <c r="O24" s="52"/>
      <c r="P24" s="34"/>
      <c r="Q24" s="34"/>
      <c r="R24" s="34"/>
      <c r="S24" s="32"/>
      <c r="T24" s="34"/>
    </row>
    <row r="25" spans="1:20" s="24" customFormat="1" ht="27">
      <c r="A25" s="51"/>
      <c r="B25" s="28"/>
      <c r="C25" s="29">
        <f>SUM(D25:E25)</f>
        <v>0</v>
      </c>
      <c r="D25" s="29">
        <v>0</v>
      </c>
      <c r="E25" s="58">
        <v>0</v>
      </c>
      <c r="F25" s="29">
        <f t="shared" si="0"/>
        <v>0</v>
      </c>
      <c r="G25" s="23"/>
      <c r="H25" s="17"/>
      <c r="I25" s="25">
        <v>2120805</v>
      </c>
      <c r="J25" s="26" t="s">
        <v>31</v>
      </c>
      <c r="K25" s="43">
        <f t="shared" si="8"/>
        <v>0</v>
      </c>
      <c r="L25" s="63">
        <f>'镇基金支出'!C25</f>
        <v>0</v>
      </c>
      <c r="M25" s="52"/>
      <c r="N25" s="52"/>
      <c r="O25" s="52"/>
      <c r="P25" s="34"/>
      <c r="Q25" s="34"/>
      <c r="R25" s="34"/>
      <c r="S25" s="32"/>
      <c r="T25" s="34">
        <f t="shared" si="2"/>
        <v>0</v>
      </c>
    </row>
    <row r="26" spans="1:20" s="24" customFormat="1" ht="27">
      <c r="A26" s="51"/>
      <c r="B26" s="28"/>
      <c r="C26" s="29">
        <f t="shared" si="7"/>
        <v>93</v>
      </c>
      <c r="D26" s="29"/>
      <c r="E26" s="58">
        <v>93</v>
      </c>
      <c r="F26" s="29">
        <f t="shared" si="0"/>
        <v>0</v>
      </c>
      <c r="G26" s="23"/>
      <c r="H26" s="17">
        <v>0</v>
      </c>
      <c r="I26" s="25">
        <v>2120806</v>
      </c>
      <c r="J26" s="26" t="s">
        <v>32</v>
      </c>
      <c r="K26" s="43">
        <f t="shared" si="8"/>
        <v>0</v>
      </c>
      <c r="L26" s="63">
        <f>'镇基金支出'!C26-M26</f>
        <v>-93</v>
      </c>
      <c r="M26" s="52">
        <v>93</v>
      </c>
      <c r="N26" s="52"/>
      <c r="O26" s="52"/>
      <c r="P26" s="34"/>
      <c r="Q26" s="34"/>
      <c r="R26" s="34"/>
      <c r="S26" s="32"/>
      <c r="T26" s="34"/>
    </row>
    <row r="27" spans="1:20" s="24" customFormat="1" ht="54">
      <c r="A27" s="51"/>
      <c r="B27" s="28"/>
      <c r="C27" s="18"/>
      <c r="D27" s="29"/>
      <c r="E27" s="58">
        <v>0</v>
      </c>
      <c r="F27" s="29">
        <f t="shared" si="0"/>
        <v>0</v>
      </c>
      <c r="G27" s="23"/>
      <c r="H27" s="17"/>
      <c r="I27" s="25">
        <v>2120899</v>
      </c>
      <c r="J27" s="26" t="s">
        <v>33</v>
      </c>
      <c r="K27" s="43">
        <f t="shared" si="8"/>
        <v>2164.31</v>
      </c>
      <c r="L27" s="63">
        <f>'镇基金支出'!C27</f>
        <v>2164.31</v>
      </c>
      <c r="M27" s="52"/>
      <c r="N27" s="52"/>
      <c r="O27" s="52"/>
      <c r="P27" s="34"/>
      <c r="Q27" s="34"/>
      <c r="R27" s="34"/>
      <c r="S27" s="32"/>
      <c r="T27" s="34"/>
    </row>
    <row r="28" spans="1:20" s="24" customFormat="1" ht="40.5">
      <c r="A28" s="51"/>
      <c r="B28" s="28"/>
      <c r="C28" s="18"/>
      <c r="D28" s="29"/>
      <c r="E28" s="58">
        <v>0</v>
      </c>
      <c r="F28" s="29">
        <f t="shared" si="0"/>
        <v>0</v>
      </c>
      <c r="G28" s="23"/>
      <c r="H28" s="17"/>
      <c r="I28" s="53">
        <v>23204</v>
      </c>
      <c r="J28" s="54" t="s">
        <v>68</v>
      </c>
      <c r="K28" s="43">
        <f t="shared" si="8"/>
        <v>0</v>
      </c>
      <c r="L28" s="63">
        <v>0</v>
      </c>
      <c r="M28" s="52"/>
      <c r="N28" s="52"/>
      <c r="O28" s="61">
        <f>'镇基金支出'!C65</f>
        <v>0</v>
      </c>
      <c r="P28" s="34"/>
      <c r="Q28" s="34"/>
      <c r="R28" s="34"/>
      <c r="S28" s="32"/>
      <c r="T28" s="34"/>
    </row>
    <row r="29" spans="1:20" s="24" customFormat="1" ht="40.5">
      <c r="A29" s="51"/>
      <c r="B29" s="28"/>
      <c r="C29" s="18"/>
      <c r="D29" s="29"/>
      <c r="E29" s="58">
        <v>0</v>
      </c>
      <c r="F29" s="29">
        <f t="shared" si="0"/>
        <v>0</v>
      </c>
      <c r="G29" s="23"/>
      <c r="H29" s="17"/>
      <c r="I29" s="53">
        <v>23304</v>
      </c>
      <c r="J29" s="54" t="s">
        <v>93</v>
      </c>
      <c r="K29" s="43">
        <f t="shared" si="8"/>
        <v>0</v>
      </c>
      <c r="L29" s="63"/>
      <c r="M29" s="52"/>
      <c r="N29" s="52"/>
      <c r="O29" s="61">
        <f>'镇基金支出'!C68</f>
        <v>0</v>
      </c>
      <c r="P29" s="34"/>
      <c r="Q29" s="34"/>
      <c r="R29" s="34"/>
      <c r="S29" s="32"/>
      <c r="T29" s="34"/>
    </row>
    <row r="30" spans="1:20" ht="67.5">
      <c r="A30" s="35">
        <v>1030144</v>
      </c>
      <c r="B30" s="36" t="s">
        <v>5</v>
      </c>
      <c r="C30" s="29">
        <v>12</v>
      </c>
      <c r="D30" s="29">
        <v>12</v>
      </c>
      <c r="E30" s="56"/>
      <c r="F30" s="29" t="e">
        <f t="shared" si="0"/>
        <v>#REF!</v>
      </c>
      <c r="G30" s="29" t="e">
        <f>#REF!</f>
        <v>#REF!</v>
      </c>
      <c r="H30" s="29">
        <v>0</v>
      </c>
      <c r="I30" s="38">
        <v>21209</v>
      </c>
      <c r="J30" s="31" t="s">
        <v>34</v>
      </c>
      <c r="K30" s="43" t="e">
        <f>L30+M30</f>
        <v>#REF!</v>
      </c>
      <c r="L30" s="32" t="e">
        <f>D30+G30</f>
        <v>#REF!</v>
      </c>
      <c r="M30" s="32">
        <f>E30+H30</f>
        <v>0</v>
      </c>
      <c r="N30" s="34">
        <v>0</v>
      </c>
      <c r="O30" s="34">
        <v>0</v>
      </c>
      <c r="P30" s="34" t="e">
        <f t="shared" si="1"/>
        <v>#REF!</v>
      </c>
      <c r="Q30" s="34" t="e">
        <f t="shared" si="3"/>
        <v>#REF!</v>
      </c>
      <c r="R30" s="34">
        <f t="shared" si="4"/>
        <v>0</v>
      </c>
      <c r="S30" s="32" t="e">
        <f t="shared" si="5"/>
        <v>#REF!</v>
      </c>
      <c r="T30" s="34" t="e">
        <f t="shared" si="2"/>
        <v>#REF!</v>
      </c>
    </row>
    <row r="31" spans="1:20" ht="67.5">
      <c r="A31" s="35">
        <v>1030147</v>
      </c>
      <c r="B31" s="36" t="s">
        <v>7</v>
      </c>
      <c r="C31" s="29">
        <f>SUM(D31:E31)</f>
        <v>52</v>
      </c>
      <c r="D31" s="29">
        <v>45</v>
      </c>
      <c r="E31" s="56">
        <v>7</v>
      </c>
      <c r="F31" s="29" t="e">
        <f t="shared" si="0"/>
        <v>#REF!</v>
      </c>
      <c r="G31" s="29" t="e">
        <f>#REF!</f>
        <v>#REF!</v>
      </c>
      <c r="H31" s="29">
        <v>0</v>
      </c>
      <c r="I31" s="38">
        <v>21211</v>
      </c>
      <c r="J31" s="31" t="s">
        <v>37</v>
      </c>
      <c r="K31" s="43" t="e">
        <f>L31+M31</f>
        <v>#REF!</v>
      </c>
      <c r="L31" s="32" t="e">
        <f>D31+G31</f>
        <v>#REF!</v>
      </c>
      <c r="M31" s="32">
        <f>E31+H31</f>
        <v>7</v>
      </c>
      <c r="N31" s="33"/>
      <c r="O31" s="33"/>
      <c r="P31" s="34" t="e">
        <f t="shared" si="1"/>
        <v>#REF!</v>
      </c>
      <c r="Q31" s="34" t="e">
        <f t="shared" si="3"/>
        <v>#REF!</v>
      </c>
      <c r="R31" s="34">
        <f t="shared" si="4"/>
        <v>0</v>
      </c>
      <c r="S31" s="32" t="e">
        <f t="shared" si="5"/>
        <v>#REF!</v>
      </c>
      <c r="T31" s="34" t="e">
        <f t="shared" si="2"/>
        <v>#REF!</v>
      </c>
    </row>
    <row r="32" spans="1:20" ht="81">
      <c r="A32" s="35"/>
      <c r="B32" s="36" t="s">
        <v>73</v>
      </c>
      <c r="C32" s="29">
        <f>SUM(D32:E32)</f>
        <v>3999</v>
      </c>
      <c r="D32" s="29">
        <v>261</v>
      </c>
      <c r="E32" s="56">
        <v>3738</v>
      </c>
      <c r="F32" s="29">
        <f t="shared" si="0"/>
        <v>0</v>
      </c>
      <c r="G32" s="29">
        <v>0</v>
      </c>
      <c r="H32" s="29">
        <f>H33+H34</f>
        <v>0</v>
      </c>
      <c r="I32" s="30">
        <v>21212</v>
      </c>
      <c r="J32" s="31" t="s">
        <v>38</v>
      </c>
      <c r="K32" s="43">
        <f>K33+K34</f>
        <v>3999</v>
      </c>
      <c r="L32" s="32">
        <f>K32-M32</f>
        <v>261</v>
      </c>
      <c r="M32" s="43">
        <f>M33+M34</f>
        <v>3738</v>
      </c>
      <c r="N32" s="43">
        <f>N33+N34</f>
        <v>0</v>
      </c>
      <c r="O32" s="43">
        <f>O33+O34</f>
        <v>0</v>
      </c>
      <c r="P32" s="34">
        <f t="shared" si="1"/>
        <v>0</v>
      </c>
      <c r="Q32" s="34">
        <f t="shared" si="3"/>
        <v>0</v>
      </c>
      <c r="R32" s="34">
        <f t="shared" si="4"/>
        <v>0</v>
      </c>
      <c r="S32" s="32">
        <v>0</v>
      </c>
      <c r="T32" s="34">
        <f t="shared" si="2"/>
        <v>0</v>
      </c>
    </row>
    <row r="33" spans="1:20" ht="40.5">
      <c r="A33" s="35"/>
      <c r="B33" s="28" t="s">
        <v>99</v>
      </c>
      <c r="C33" s="29">
        <f>SUM(D33:E33)</f>
        <v>2480</v>
      </c>
      <c r="D33" s="29">
        <v>0</v>
      </c>
      <c r="E33" s="57">
        <v>2480</v>
      </c>
      <c r="F33" s="29">
        <f t="shared" si="0"/>
        <v>0</v>
      </c>
      <c r="G33" s="29"/>
      <c r="H33" s="29">
        <v>0</v>
      </c>
      <c r="I33" s="38"/>
      <c r="J33" s="28" t="s">
        <v>99</v>
      </c>
      <c r="K33" s="43">
        <f>L33+M33</f>
        <v>2480</v>
      </c>
      <c r="L33" s="32">
        <f aca="true" t="shared" si="9" ref="L33:M36">D33+G33</f>
        <v>0</v>
      </c>
      <c r="M33" s="32">
        <f t="shared" si="9"/>
        <v>2480</v>
      </c>
      <c r="N33" s="33"/>
      <c r="O33" s="33"/>
      <c r="P33" s="34">
        <f t="shared" si="1"/>
        <v>0</v>
      </c>
      <c r="Q33" s="34">
        <f t="shared" si="3"/>
        <v>0</v>
      </c>
      <c r="R33" s="34">
        <f t="shared" si="4"/>
        <v>0</v>
      </c>
      <c r="S33" s="32">
        <f t="shared" si="5"/>
        <v>0</v>
      </c>
      <c r="T33" s="34">
        <f t="shared" si="2"/>
        <v>0</v>
      </c>
    </row>
    <row r="34" spans="1:20" ht="27">
      <c r="A34" s="35"/>
      <c r="B34" s="28" t="s">
        <v>100</v>
      </c>
      <c r="C34" s="29">
        <f>SUM(D34:E34)</f>
        <v>1519</v>
      </c>
      <c r="D34" s="29">
        <v>261</v>
      </c>
      <c r="E34" s="57">
        <v>1258</v>
      </c>
      <c r="F34" s="29">
        <f t="shared" si="0"/>
        <v>0</v>
      </c>
      <c r="G34" s="29"/>
      <c r="H34" s="29">
        <v>0</v>
      </c>
      <c r="I34" s="38"/>
      <c r="J34" s="28" t="s">
        <v>100</v>
      </c>
      <c r="K34" s="43">
        <f>L34+M34</f>
        <v>1519</v>
      </c>
      <c r="L34" s="32">
        <f t="shared" si="9"/>
        <v>261</v>
      </c>
      <c r="M34" s="32">
        <f t="shared" si="9"/>
        <v>1258</v>
      </c>
      <c r="N34" s="33"/>
      <c r="O34" s="33"/>
      <c r="P34" s="34">
        <f t="shared" si="1"/>
        <v>0</v>
      </c>
      <c r="Q34" s="34">
        <f t="shared" si="3"/>
        <v>0</v>
      </c>
      <c r="R34" s="34">
        <f t="shared" si="4"/>
        <v>0</v>
      </c>
      <c r="S34" s="32">
        <v>0</v>
      </c>
      <c r="T34" s="34">
        <f t="shared" si="2"/>
        <v>0</v>
      </c>
    </row>
    <row r="35" spans="1:20" ht="67.5">
      <c r="A35" s="35">
        <v>1030156</v>
      </c>
      <c r="B35" s="36" t="s">
        <v>8</v>
      </c>
      <c r="C35" s="46">
        <f>SUM(D35:E35)</f>
        <v>38</v>
      </c>
      <c r="D35" s="29">
        <v>38</v>
      </c>
      <c r="E35" s="59">
        <v>0</v>
      </c>
      <c r="F35" s="29" t="e">
        <f t="shared" si="0"/>
        <v>#REF!</v>
      </c>
      <c r="G35" s="34" t="e">
        <f>#REF!</f>
        <v>#REF!</v>
      </c>
      <c r="H35" s="34">
        <v>0</v>
      </c>
      <c r="I35" s="38">
        <v>21213</v>
      </c>
      <c r="J35" s="31" t="s">
        <v>39</v>
      </c>
      <c r="K35" s="43" t="e">
        <f>L35+M35</f>
        <v>#REF!</v>
      </c>
      <c r="L35" s="32" t="e">
        <f>D35+G35</f>
        <v>#REF!</v>
      </c>
      <c r="M35" s="32">
        <f t="shared" si="9"/>
        <v>0</v>
      </c>
      <c r="N35" s="34"/>
      <c r="O35" s="34"/>
      <c r="P35" s="34" t="e">
        <f t="shared" si="1"/>
        <v>#REF!</v>
      </c>
      <c r="Q35" s="34" t="e">
        <f t="shared" si="3"/>
        <v>#REF!</v>
      </c>
      <c r="R35" s="34">
        <f t="shared" si="4"/>
        <v>0</v>
      </c>
      <c r="S35" s="32" t="e">
        <f t="shared" si="5"/>
        <v>#REF!</v>
      </c>
      <c r="T35" s="34" t="e">
        <f t="shared" si="2"/>
        <v>#REF!</v>
      </c>
    </row>
    <row r="36" spans="1:20" ht="54">
      <c r="A36" s="35">
        <v>1030178</v>
      </c>
      <c r="B36" s="36" t="s">
        <v>9</v>
      </c>
      <c r="C36" s="46">
        <v>140</v>
      </c>
      <c r="D36" s="29">
        <v>140</v>
      </c>
      <c r="E36" s="59">
        <v>0</v>
      </c>
      <c r="F36" s="29" t="e">
        <f t="shared" si="0"/>
        <v>#REF!</v>
      </c>
      <c r="G36" s="34" t="e">
        <f>#REF!</f>
        <v>#REF!</v>
      </c>
      <c r="H36" s="34">
        <v>0</v>
      </c>
      <c r="I36" s="38">
        <v>21214</v>
      </c>
      <c r="J36" s="31" t="s">
        <v>41</v>
      </c>
      <c r="K36" s="43" t="e">
        <f>L36+M36</f>
        <v>#REF!</v>
      </c>
      <c r="L36" s="32" t="e">
        <f t="shared" si="9"/>
        <v>#REF!</v>
      </c>
      <c r="M36" s="32">
        <f t="shared" si="9"/>
        <v>0</v>
      </c>
      <c r="N36" s="34"/>
      <c r="O36" s="34"/>
      <c r="P36" s="34" t="e">
        <f t="shared" si="1"/>
        <v>#REF!</v>
      </c>
      <c r="Q36" s="34" t="e">
        <f t="shared" si="3"/>
        <v>#REF!</v>
      </c>
      <c r="R36" s="34">
        <f t="shared" si="4"/>
        <v>0</v>
      </c>
      <c r="S36" s="32" t="e">
        <f t="shared" si="5"/>
        <v>#REF!</v>
      </c>
      <c r="T36" s="34" t="e">
        <f t="shared" si="2"/>
        <v>#REF!</v>
      </c>
    </row>
    <row r="37" spans="1:20" ht="13.5">
      <c r="A37" s="35"/>
      <c r="B37" s="36"/>
      <c r="C37" s="46"/>
      <c r="D37" s="29"/>
      <c r="E37" s="59"/>
      <c r="F37" s="29">
        <f t="shared" si="0"/>
        <v>0</v>
      </c>
      <c r="G37" s="34"/>
      <c r="H37" s="34"/>
      <c r="I37" s="30">
        <v>213</v>
      </c>
      <c r="J37" s="31" t="s">
        <v>20</v>
      </c>
      <c r="K37" s="43">
        <f>K38</f>
        <v>34</v>
      </c>
      <c r="L37" s="32">
        <f>K37-M37</f>
        <v>0</v>
      </c>
      <c r="M37" s="34">
        <f>M38</f>
        <v>34</v>
      </c>
      <c r="N37" s="34">
        <f>N38</f>
        <v>0</v>
      </c>
      <c r="O37" s="34">
        <f>O38</f>
        <v>0</v>
      </c>
      <c r="P37" s="34">
        <f t="shared" si="1"/>
        <v>-34</v>
      </c>
      <c r="Q37" s="34">
        <f t="shared" si="3"/>
        <v>0</v>
      </c>
      <c r="R37" s="34">
        <f t="shared" si="4"/>
        <v>-34</v>
      </c>
      <c r="S37" s="32">
        <f t="shared" si="5"/>
        <v>0</v>
      </c>
      <c r="T37" s="34">
        <f t="shared" si="2"/>
        <v>0</v>
      </c>
    </row>
    <row r="38" spans="1:20" ht="54">
      <c r="A38" s="35"/>
      <c r="B38" s="36" t="s">
        <v>84</v>
      </c>
      <c r="C38" s="46">
        <v>34</v>
      </c>
      <c r="D38" s="29">
        <v>0</v>
      </c>
      <c r="E38" s="59">
        <v>34</v>
      </c>
      <c r="F38" s="29">
        <f t="shared" si="0"/>
        <v>0</v>
      </c>
      <c r="G38" s="34"/>
      <c r="H38" s="34"/>
      <c r="I38" s="38">
        <v>21366</v>
      </c>
      <c r="J38" s="39" t="s">
        <v>42</v>
      </c>
      <c r="K38" s="43">
        <f>L38+M38</f>
        <v>34</v>
      </c>
      <c r="L38" s="32">
        <f>D38+G38</f>
        <v>0</v>
      </c>
      <c r="M38" s="32">
        <f>E38+H38</f>
        <v>34</v>
      </c>
      <c r="N38" s="33"/>
      <c r="O38" s="33"/>
      <c r="P38" s="34">
        <f t="shared" si="1"/>
        <v>0</v>
      </c>
      <c r="Q38" s="34">
        <f t="shared" si="3"/>
        <v>0</v>
      </c>
      <c r="R38" s="34">
        <f t="shared" si="4"/>
        <v>0</v>
      </c>
      <c r="S38" s="32">
        <f t="shared" si="5"/>
        <v>0</v>
      </c>
      <c r="T38" s="34">
        <f t="shared" si="2"/>
        <v>0</v>
      </c>
    </row>
    <row r="39" spans="1:20" ht="27">
      <c r="A39" s="35"/>
      <c r="B39" s="36"/>
      <c r="C39" s="46">
        <v>0</v>
      </c>
      <c r="D39" s="29">
        <v>0</v>
      </c>
      <c r="E39" s="59">
        <v>0</v>
      </c>
      <c r="F39" s="29">
        <f t="shared" si="0"/>
        <v>0</v>
      </c>
      <c r="G39" s="34"/>
      <c r="H39" s="34"/>
      <c r="I39" s="30">
        <v>214</v>
      </c>
      <c r="J39" s="31" t="s">
        <v>74</v>
      </c>
      <c r="K39" s="43">
        <f>K40</f>
        <v>20</v>
      </c>
      <c r="L39" s="32">
        <f>K39-M39</f>
        <v>0</v>
      </c>
      <c r="M39" s="34">
        <f>M40</f>
        <v>20</v>
      </c>
      <c r="N39" s="34">
        <f>N40</f>
        <v>0</v>
      </c>
      <c r="O39" s="34">
        <f>O40</f>
        <v>0</v>
      </c>
      <c r="P39" s="34">
        <f t="shared" si="1"/>
        <v>-20</v>
      </c>
      <c r="Q39" s="34">
        <f t="shared" si="3"/>
        <v>0</v>
      </c>
      <c r="R39" s="34">
        <f t="shared" si="4"/>
        <v>-20</v>
      </c>
      <c r="S39" s="32">
        <f t="shared" si="5"/>
        <v>0</v>
      </c>
      <c r="T39" s="34">
        <f t="shared" si="2"/>
        <v>0</v>
      </c>
    </row>
    <row r="40" spans="1:20" ht="54">
      <c r="A40" s="35"/>
      <c r="B40" s="36" t="s">
        <v>85</v>
      </c>
      <c r="C40" s="46">
        <v>20</v>
      </c>
      <c r="D40" s="29">
        <v>0</v>
      </c>
      <c r="E40" s="59">
        <v>20</v>
      </c>
      <c r="F40" s="29">
        <f t="shared" si="0"/>
        <v>0</v>
      </c>
      <c r="G40" s="34"/>
      <c r="H40" s="34">
        <v>0</v>
      </c>
      <c r="I40" s="38">
        <v>21463</v>
      </c>
      <c r="J40" s="39" t="s">
        <v>75</v>
      </c>
      <c r="K40" s="43">
        <f>L40+M40</f>
        <v>20</v>
      </c>
      <c r="L40" s="32">
        <f>D40+G40</f>
        <v>0</v>
      </c>
      <c r="M40" s="32">
        <f>E40+H40</f>
        <v>20</v>
      </c>
      <c r="N40" s="33"/>
      <c r="O40" s="33"/>
      <c r="P40" s="34">
        <f t="shared" si="1"/>
        <v>0</v>
      </c>
      <c r="Q40" s="34">
        <f t="shared" si="3"/>
        <v>0</v>
      </c>
      <c r="R40" s="34">
        <f t="shared" si="4"/>
        <v>0</v>
      </c>
      <c r="S40" s="32">
        <f t="shared" si="5"/>
        <v>0</v>
      </c>
      <c r="T40" s="34">
        <f t="shared" si="2"/>
        <v>0</v>
      </c>
    </row>
    <row r="41" spans="1:20" ht="13.5">
      <c r="A41" s="35"/>
      <c r="B41" s="36"/>
      <c r="C41" s="46"/>
      <c r="D41" s="29"/>
      <c r="E41" s="59"/>
      <c r="F41" s="29">
        <f t="shared" si="0"/>
        <v>0</v>
      </c>
      <c r="G41" s="34"/>
      <c r="H41" s="34"/>
      <c r="I41" s="30">
        <v>229</v>
      </c>
      <c r="J41" s="31" t="s">
        <v>45</v>
      </c>
      <c r="K41" s="43">
        <f>K42+K43+K44</f>
        <v>669.9</v>
      </c>
      <c r="L41" s="32">
        <f>K41-M41</f>
        <v>247.89999999999998</v>
      </c>
      <c r="M41" s="34">
        <f>M42+M43+M44</f>
        <v>422</v>
      </c>
      <c r="N41" s="34">
        <f>N42+N43+N44</f>
        <v>0</v>
      </c>
      <c r="O41" s="34">
        <f>O42+O43+O44</f>
        <v>0</v>
      </c>
      <c r="P41" s="34">
        <f t="shared" si="1"/>
        <v>-669.9</v>
      </c>
      <c r="Q41" s="34">
        <f t="shared" si="3"/>
        <v>-247.89999999999998</v>
      </c>
      <c r="R41" s="34">
        <f t="shared" si="4"/>
        <v>-422</v>
      </c>
      <c r="S41" s="34">
        <f>S42+S43+S44</f>
        <v>0</v>
      </c>
      <c r="T41" s="34"/>
    </row>
    <row r="42" spans="1:20" ht="67.5">
      <c r="A42" s="35"/>
      <c r="B42" s="36"/>
      <c r="C42" s="46">
        <v>0</v>
      </c>
      <c r="D42" s="29">
        <v>0</v>
      </c>
      <c r="E42" s="59">
        <v>0</v>
      </c>
      <c r="F42" s="29">
        <f t="shared" si="0"/>
        <v>0</v>
      </c>
      <c r="G42" s="34"/>
      <c r="H42" s="34"/>
      <c r="I42" s="38">
        <v>22904</v>
      </c>
      <c r="J42" s="31" t="s">
        <v>56</v>
      </c>
      <c r="K42" s="43"/>
      <c r="L42" s="32">
        <f>K42-M42</f>
        <v>0</v>
      </c>
      <c r="M42" s="34"/>
      <c r="N42" s="33"/>
      <c r="O42" s="33"/>
      <c r="P42" s="34">
        <f t="shared" si="1"/>
        <v>0</v>
      </c>
      <c r="Q42" s="34">
        <f t="shared" si="3"/>
        <v>0</v>
      </c>
      <c r="R42" s="34">
        <f t="shared" si="4"/>
        <v>0</v>
      </c>
      <c r="S42" s="32">
        <f t="shared" si="5"/>
        <v>0</v>
      </c>
      <c r="T42" s="34">
        <f t="shared" si="2"/>
        <v>0</v>
      </c>
    </row>
    <row r="43" spans="1:20" ht="54">
      <c r="A43" s="35"/>
      <c r="B43" s="36" t="s">
        <v>86</v>
      </c>
      <c r="C43" s="46">
        <v>0</v>
      </c>
      <c r="D43" s="29">
        <v>0</v>
      </c>
      <c r="E43" s="59">
        <v>0</v>
      </c>
      <c r="F43" s="29">
        <f t="shared" si="0"/>
        <v>140</v>
      </c>
      <c r="G43" s="34"/>
      <c r="H43" s="46">
        <v>140</v>
      </c>
      <c r="I43" s="38">
        <v>22908</v>
      </c>
      <c r="J43" s="31" t="s">
        <v>46</v>
      </c>
      <c r="K43" s="43">
        <f>L43+M43</f>
        <v>140</v>
      </c>
      <c r="L43" s="32">
        <f aca="true" t="shared" si="10" ref="L43:M45">D43+G43</f>
        <v>0</v>
      </c>
      <c r="M43" s="32">
        <f t="shared" si="10"/>
        <v>140</v>
      </c>
      <c r="N43" s="33"/>
      <c r="O43" s="33"/>
      <c r="P43" s="34">
        <f t="shared" si="1"/>
        <v>0</v>
      </c>
      <c r="Q43" s="34">
        <f t="shared" si="3"/>
        <v>0</v>
      </c>
      <c r="R43" s="34">
        <f t="shared" si="4"/>
        <v>0</v>
      </c>
      <c r="S43" s="32">
        <f t="shared" si="5"/>
        <v>0</v>
      </c>
      <c r="T43" s="34">
        <f t="shared" si="2"/>
        <v>0</v>
      </c>
    </row>
    <row r="44" spans="1:20" ht="53.25" customHeight="1">
      <c r="A44" s="35">
        <v>1030155</v>
      </c>
      <c r="B44" s="36" t="s">
        <v>10</v>
      </c>
      <c r="C44" s="46">
        <f>SUM(D44:E44)</f>
        <v>529.9</v>
      </c>
      <c r="D44" s="29">
        <f>D45+D50</f>
        <v>247.9</v>
      </c>
      <c r="E44" s="29">
        <f>E45+E50</f>
        <v>282</v>
      </c>
      <c r="F44" s="29">
        <f t="shared" si="0"/>
        <v>0</v>
      </c>
      <c r="G44" s="34">
        <f>G45+G50</f>
        <v>0</v>
      </c>
      <c r="H44" s="34">
        <f>H45+H50</f>
        <v>0</v>
      </c>
      <c r="I44" s="38">
        <v>22960</v>
      </c>
      <c r="J44" s="31" t="s">
        <v>48</v>
      </c>
      <c r="K44" s="43">
        <f>L44+M44</f>
        <v>529.9</v>
      </c>
      <c r="L44" s="32">
        <f t="shared" si="10"/>
        <v>247.9</v>
      </c>
      <c r="M44" s="32">
        <f t="shared" si="10"/>
        <v>282</v>
      </c>
      <c r="N44" s="34">
        <f>N45+N50</f>
        <v>0</v>
      </c>
      <c r="O44" s="34">
        <f>O45+O50</f>
        <v>0</v>
      </c>
      <c r="P44" s="34">
        <f t="shared" si="1"/>
        <v>0</v>
      </c>
      <c r="Q44" s="34"/>
      <c r="R44" s="34"/>
      <c r="S44" s="32"/>
      <c r="T44" s="34">
        <f t="shared" si="2"/>
        <v>0</v>
      </c>
    </row>
    <row r="45" spans="1:20" ht="13.5">
      <c r="A45" s="35"/>
      <c r="B45" s="36" t="s">
        <v>87</v>
      </c>
      <c r="C45" s="46">
        <f aca="true" t="shared" si="11" ref="C45:C50">SUM(D45:E45)</f>
        <v>440</v>
      </c>
      <c r="D45" s="29">
        <v>190</v>
      </c>
      <c r="E45" s="60">
        <v>250</v>
      </c>
      <c r="F45" s="29">
        <f t="shared" si="0"/>
        <v>0</v>
      </c>
      <c r="G45" s="45">
        <f>SUM(G46:G49)</f>
        <v>0</v>
      </c>
      <c r="H45" s="45">
        <f>SUM(H46:H49)</f>
        <v>0</v>
      </c>
      <c r="I45" s="38"/>
      <c r="J45" s="31" t="s">
        <v>87</v>
      </c>
      <c r="K45" s="43">
        <f>SUM(L45:M45)</f>
        <v>440</v>
      </c>
      <c r="L45" s="43">
        <f t="shared" si="10"/>
        <v>190</v>
      </c>
      <c r="M45" s="43">
        <f t="shared" si="10"/>
        <v>250</v>
      </c>
      <c r="N45" s="43">
        <f>N46+N47+N48+N49</f>
        <v>0</v>
      </c>
      <c r="O45" s="43">
        <f>O46+O47+O48+O49</f>
        <v>0</v>
      </c>
      <c r="P45" s="34"/>
      <c r="Q45" s="34"/>
      <c r="R45" s="34"/>
      <c r="S45" s="32"/>
      <c r="T45" s="34">
        <f t="shared" si="2"/>
        <v>0</v>
      </c>
    </row>
    <row r="46" spans="1:20" ht="48" customHeight="1">
      <c r="A46" s="35"/>
      <c r="B46" s="28" t="s">
        <v>101</v>
      </c>
      <c r="C46" s="46">
        <f t="shared" si="11"/>
        <v>921</v>
      </c>
      <c r="D46" s="29">
        <v>681</v>
      </c>
      <c r="E46" s="59">
        <v>240</v>
      </c>
      <c r="F46" s="29">
        <f t="shared" si="0"/>
        <v>0</v>
      </c>
      <c r="G46" s="34">
        <f>'镇基金收入'!C15</f>
        <v>0</v>
      </c>
      <c r="H46" s="34">
        <v>0</v>
      </c>
      <c r="I46" s="38"/>
      <c r="J46" s="28" t="s">
        <v>101</v>
      </c>
      <c r="K46" s="43">
        <f>L46+M46</f>
        <v>921</v>
      </c>
      <c r="L46" s="32">
        <f aca="true" t="shared" si="12" ref="L46:M49">D46+G46</f>
        <v>681</v>
      </c>
      <c r="M46" s="32">
        <f t="shared" si="12"/>
        <v>240</v>
      </c>
      <c r="N46" s="33"/>
      <c r="O46" s="33"/>
      <c r="P46" s="34">
        <f t="shared" si="1"/>
        <v>0</v>
      </c>
      <c r="Q46" s="34">
        <f t="shared" si="3"/>
        <v>0</v>
      </c>
      <c r="R46" s="34">
        <f t="shared" si="4"/>
        <v>0</v>
      </c>
      <c r="S46" s="32">
        <v>0</v>
      </c>
      <c r="T46" s="34"/>
    </row>
    <row r="47" spans="1:20" ht="48" customHeight="1">
      <c r="A47" s="35"/>
      <c r="B47" s="28" t="s">
        <v>102</v>
      </c>
      <c r="C47" s="46">
        <f t="shared" si="11"/>
        <v>59</v>
      </c>
      <c r="D47" s="29">
        <v>0</v>
      </c>
      <c r="E47" s="59">
        <v>59</v>
      </c>
      <c r="F47" s="29">
        <f t="shared" si="0"/>
        <v>0</v>
      </c>
      <c r="G47" s="34"/>
      <c r="H47" s="34">
        <v>0</v>
      </c>
      <c r="I47" s="38"/>
      <c r="J47" s="28" t="s">
        <v>102</v>
      </c>
      <c r="K47" s="43">
        <f>L47+M47</f>
        <v>59</v>
      </c>
      <c r="L47" s="32">
        <f t="shared" si="12"/>
        <v>0</v>
      </c>
      <c r="M47" s="32">
        <f t="shared" si="12"/>
        <v>59</v>
      </c>
      <c r="N47" s="33"/>
      <c r="O47" s="33"/>
      <c r="P47" s="34">
        <f t="shared" si="1"/>
        <v>0</v>
      </c>
      <c r="Q47" s="34">
        <f t="shared" si="3"/>
        <v>0</v>
      </c>
      <c r="R47" s="34">
        <f t="shared" si="4"/>
        <v>0</v>
      </c>
      <c r="S47" s="32">
        <f t="shared" si="5"/>
        <v>0</v>
      </c>
      <c r="T47" s="34">
        <f t="shared" si="2"/>
        <v>0</v>
      </c>
    </row>
    <row r="48" spans="1:20" ht="48" customHeight="1">
      <c r="A48" s="35"/>
      <c r="B48" s="28" t="s">
        <v>103</v>
      </c>
      <c r="C48" s="46">
        <f t="shared" si="11"/>
        <v>-331</v>
      </c>
      <c r="D48" s="29">
        <v>-390</v>
      </c>
      <c r="E48" s="59">
        <v>59</v>
      </c>
      <c r="F48" s="29">
        <f t="shared" si="0"/>
        <v>0</v>
      </c>
      <c r="G48" s="34"/>
      <c r="H48" s="34">
        <v>0</v>
      </c>
      <c r="I48" s="38"/>
      <c r="J48" s="28" t="s">
        <v>103</v>
      </c>
      <c r="K48" s="43">
        <f>L48+M48</f>
        <v>-331</v>
      </c>
      <c r="L48" s="32">
        <f t="shared" si="12"/>
        <v>-390</v>
      </c>
      <c r="M48" s="32">
        <f t="shared" si="12"/>
        <v>59</v>
      </c>
      <c r="N48" s="33"/>
      <c r="O48" s="33"/>
      <c r="P48" s="34">
        <f t="shared" si="1"/>
        <v>0</v>
      </c>
      <c r="Q48" s="34">
        <f t="shared" si="3"/>
        <v>0</v>
      </c>
      <c r="R48" s="34">
        <f t="shared" si="4"/>
        <v>0</v>
      </c>
      <c r="S48" s="32">
        <f t="shared" si="5"/>
        <v>0</v>
      </c>
      <c r="T48" s="34"/>
    </row>
    <row r="49" spans="1:20" ht="48.75" customHeight="1">
      <c r="A49" s="35"/>
      <c r="B49" s="28" t="s">
        <v>104</v>
      </c>
      <c r="C49" s="46">
        <f t="shared" si="11"/>
        <v>9</v>
      </c>
      <c r="D49" s="29">
        <v>0</v>
      </c>
      <c r="E49" s="59">
        <v>9</v>
      </c>
      <c r="F49" s="29">
        <f t="shared" si="0"/>
        <v>0</v>
      </c>
      <c r="G49" s="34"/>
      <c r="H49" s="34">
        <v>0</v>
      </c>
      <c r="I49" s="38"/>
      <c r="J49" s="28" t="s">
        <v>104</v>
      </c>
      <c r="K49" s="43">
        <f>L49+M49</f>
        <v>9</v>
      </c>
      <c r="L49" s="32">
        <f t="shared" si="12"/>
        <v>0</v>
      </c>
      <c r="M49" s="32">
        <f t="shared" si="12"/>
        <v>9</v>
      </c>
      <c r="N49" s="33"/>
      <c r="O49" s="33"/>
      <c r="P49" s="34">
        <f t="shared" si="1"/>
        <v>0</v>
      </c>
      <c r="Q49" s="34">
        <f t="shared" si="3"/>
        <v>0</v>
      </c>
      <c r="R49" s="34">
        <f t="shared" si="4"/>
        <v>0</v>
      </c>
      <c r="S49" s="32">
        <f t="shared" si="5"/>
        <v>0</v>
      </c>
      <c r="T49" s="34">
        <f t="shared" si="2"/>
        <v>0</v>
      </c>
    </row>
    <row r="50" spans="1:20" ht="13.5">
      <c r="A50" s="35"/>
      <c r="B50" s="36" t="s">
        <v>88</v>
      </c>
      <c r="C50" s="46">
        <f t="shared" si="11"/>
        <v>89.9</v>
      </c>
      <c r="D50" s="29">
        <v>57.900000000000006</v>
      </c>
      <c r="E50" s="60">
        <v>32</v>
      </c>
      <c r="F50" s="29">
        <f t="shared" si="0"/>
        <v>0</v>
      </c>
      <c r="G50" s="43">
        <f>'镇基金收入'!C16</f>
        <v>0</v>
      </c>
      <c r="H50" s="34">
        <v>0</v>
      </c>
      <c r="I50" s="38"/>
      <c r="J50" s="31" t="s">
        <v>88</v>
      </c>
      <c r="K50" s="43">
        <f>L50+M50</f>
        <v>89.9</v>
      </c>
      <c r="L50" s="32">
        <f>D50+G50</f>
        <v>57.900000000000006</v>
      </c>
      <c r="M50" s="32">
        <f>E50+H50</f>
        <v>32</v>
      </c>
      <c r="N50" s="27"/>
      <c r="O50" s="27"/>
      <c r="P50" s="34">
        <f t="shared" si="1"/>
        <v>0</v>
      </c>
      <c r="Q50" s="34">
        <f t="shared" si="3"/>
        <v>0</v>
      </c>
      <c r="R50" s="34">
        <f t="shared" si="4"/>
        <v>0</v>
      </c>
      <c r="S50" s="32">
        <f t="shared" si="5"/>
        <v>0</v>
      </c>
      <c r="T50" s="34">
        <f t="shared" si="2"/>
        <v>0</v>
      </c>
    </row>
  </sheetData>
  <sheetProtection/>
  <mergeCells count="18">
    <mergeCell ref="A1:S1"/>
    <mergeCell ref="A3:H3"/>
    <mergeCell ref="I3:O3"/>
    <mergeCell ref="P3:R3"/>
    <mergeCell ref="S3:S5"/>
    <mergeCell ref="T3:T5"/>
    <mergeCell ref="A4:A5"/>
    <mergeCell ref="B4:B5"/>
    <mergeCell ref="C4:E4"/>
    <mergeCell ref="F4:H4"/>
    <mergeCell ref="Q4:Q5"/>
    <mergeCell ref="R4:R5"/>
    <mergeCell ref="I4:I5"/>
    <mergeCell ref="J4:J5"/>
    <mergeCell ref="K4:M4"/>
    <mergeCell ref="N4:N5"/>
    <mergeCell ref="O4:O5"/>
    <mergeCell ref="P4:P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2016-01-17T04:33:53Z</cp:lastPrinted>
  <dcterms:created xsi:type="dcterms:W3CDTF">1996-12-17T01:32:42Z</dcterms:created>
  <dcterms:modified xsi:type="dcterms:W3CDTF">2021-10-14T09:39:45Z</dcterms:modified>
  <cp:category/>
  <cp:version/>
  <cp:contentType/>
  <cp:contentStatus/>
</cp:coreProperties>
</file>