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784" activeTab="0"/>
  </bookViews>
  <sheets>
    <sheet name="封面" sheetId="1" r:id="rId1"/>
    <sheet name="收支结余辅助表" sheetId="2" state="hidden" r:id="rId2"/>
    <sheet name="基金收入" sheetId="3" r:id="rId3"/>
    <sheet name="基金支出" sheetId="4" r:id="rId4"/>
    <sheet name="本级-收支结余辅助表" sheetId="5" state="hidden" r:id="rId5"/>
  </sheets>
  <definedNames>
    <definedName name="_xlnm.Print_Titles" localSheetId="3">'基金支出'!$1:$3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<sst xmlns="http://schemas.openxmlformats.org/spreadsheetml/2006/main" count="322" uniqueCount="158">
  <si>
    <t>单位:万元</t>
  </si>
  <si>
    <t>一、政府性基金预算收入</t>
  </si>
  <si>
    <t>一、政府性基金预算支出</t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</si>
  <si>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</si>
  <si>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</si>
  <si>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</si>
  <si>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</si>
  <si>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</si>
  <si>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</si>
  <si>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</si>
  <si>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污水处理费收入</t>
  </si>
  <si>
    <t>彩票公益金收入</t>
  </si>
  <si>
    <t xml:space="preserve">  福利彩票公益金收入</t>
  </si>
  <si>
    <t xml:space="preserve">  体育彩票公益金收入</t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</si>
  <si>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</si>
  <si>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</si>
  <si>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</si>
  <si>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</si>
  <si>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</si>
  <si>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</si>
  <si>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</si>
  <si>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</si>
  <si>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</si>
  <si>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</si>
  <si>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</si>
  <si>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</si>
  <si>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</si>
  <si>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</si>
  <si>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</si>
  <si>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</si>
  <si>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</si>
  <si>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</si>
  <si>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</si>
  <si>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</si>
  <si>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</si>
  <si>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</si>
  <si>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</si>
  <si>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</si>
  <si>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</si>
  <si>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</si>
  <si>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</si>
  <si>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</si>
  <si>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</si>
  <si>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</si>
  <si>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</si>
  <si>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</si>
  <si>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</si>
  <si>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</si>
  <si>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</si>
  <si>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</si>
  <si>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</si>
  <si>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</si>
  <si>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 政府性基金年终结余</t>
  </si>
  <si>
    <t>支出合计</t>
  </si>
  <si>
    <t xml:space="preserve">  其他政府性基金及对应专项债务收入安排的支出</t>
  </si>
  <si>
    <t>二、上级补助收入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</si>
  <si>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</si>
  <si>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</si>
  <si>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</si>
  <si>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</si>
  <si>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</si>
  <si>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</si>
  <si>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</si>
  <si>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</si>
  <si>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</si>
  <si>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土地出让价款收入</t>
  </si>
  <si>
    <t xml:space="preserve">  补缴的土地价款</t>
  </si>
  <si>
    <t xml:space="preserve">  划拨土地收入</t>
  </si>
  <si>
    <t>新增建设用地土地有偿使用费收入</t>
  </si>
  <si>
    <t>交通运输支出</t>
  </si>
  <si>
    <t xml:space="preserve">  港口建设费及对应专项债务收入安排的支出</t>
  </si>
  <si>
    <t>收入</t>
  </si>
  <si>
    <t>支出</t>
  </si>
  <si>
    <t>2017年预算支出</t>
  </si>
  <si>
    <t>小计</t>
  </si>
  <si>
    <t>本级</t>
  </si>
  <si>
    <t>国家电影事业发展专项资金收入</t>
  </si>
  <si>
    <t>大中型水库移民后期扶持基金收入</t>
  </si>
  <si>
    <t>小型水库移民扶助基金收入</t>
  </si>
  <si>
    <t>大中型水库库区基金收入</t>
  </si>
  <si>
    <t>港口建设费收入</t>
  </si>
  <si>
    <t>彩票发行销售机构业务费收入</t>
  </si>
  <si>
    <t>福彩</t>
  </si>
  <si>
    <t>体彩</t>
  </si>
  <si>
    <t xml:space="preserve">    其他国家电影事业发展专项资金支出</t>
  </si>
  <si>
    <t xml:space="preserve">    资助城市影院</t>
  </si>
  <si>
    <t>债务发行费用支出</t>
  </si>
  <si>
    <t xml:space="preserve">  地方政府专项债务发行费用支出</t>
  </si>
  <si>
    <t xml:space="preserve">     国有土地使用权出让金债务发行费用支出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</si>
  <si>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</si>
  <si>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</si>
  <si>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</si>
  <si>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</si>
  <si>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</si>
  <si>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</si>
  <si>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</si>
  <si>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</si>
  <si>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</si>
  <si>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</si>
  <si>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</si>
  <si>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</si>
  <si>
    <t xml:space="preserve">    代征手续费</t>
  </si>
  <si>
    <t xml:space="preserve">    其他污水处理费安排的支出</t>
  </si>
  <si>
    <t>上级</t>
  </si>
  <si>
    <t>基金收支结余辅助表(全市）</t>
  </si>
  <si>
    <t>单位：万元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</si>
  <si>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</si>
  <si>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</si>
  <si>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</si>
  <si>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上年结转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</si>
  <si>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</si>
  <si>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</si>
  <si>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103014801</t>
  </si>
  <si>
    <t xml:space="preserve">  缴纳新增建设用地土地有偿使用费</t>
  </si>
  <si>
    <t>2017年收入</t>
  </si>
  <si>
    <t>基金收支结余辅助表(市本级）</t>
  </si>
  <si>
    <t xml:space="preserve">    基础设施建设和经济发展</t>
  </si>
  <si>
    <r>
      <t>注：根据《财政部关于取消 调整部分政府性基金有关政策的通知》（</t>
    </r>
    <r>
      <rPr>
        <b/>
        <sz val="12"/>
        <rFont val="宋体"/>
        <family val="0"/>
      </rPr>
      <t>财税[</t>
    </r>
    <r>
      <rPr>
        <b/>
        <sz val="12"/>
        <rFont val="宋体"/>
        <family val="0"/>
      </rPr>
      <t>2017]18号）文件规定，从2017年4月1日开始取消城市公用事业附加和新型墙体材料专项基金</t>
    </r>
  </si>
  <si>
    <t xml:space="preserve">    其他港口建设费安排的支出</t>
  </si>
  <si>
    <t xml:space="preserve">    其他车辆通行费安排的支出</t>
  </si>
  <si>
    <r>
      <t xml:space="preserve">    </t>
    </r>
    <r>
      <rPr>
        <sz val="11.5"/>
        <rFont val="宋体"/>
        <family val="0"/>
      </rPr>
      <t>移民补助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</si>
  <si>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</si>
  <si>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</si>
  <si>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</si>
  <si>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小型水库移民扶助基金安排的支出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</si>
  <si>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</si>
  <si>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</si>
  <si>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</si>
  <si>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</si>
  <si>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车辆通行费安排的支出</t>
  </si>
  <si>
    <t xml:space="preserve">  港口建设费安排的支出</t>
  </si>
  <si>
    <t xml:space="preserve">  彩票公益金安排的支出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</si>
  <si>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</si>
  <si>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t>科目号</t>
  </si>
  <si>
    <t>科目名称</t>
  </si>
  <si>
    <t>2019年预算</t>
  </si>
  <si>
    <t>一、政府性基金预算收入</t>
  </si>
  <si>
    <t>新型墙体材料专项基金收入</t>
  </si>
  <si>
    <t>政府性基金转移收入</t>
  </si>
  <si>
    <t xml:space="preserve">  政府性基金补助收入</t>
  </si>
  <si>
    <t xml:space="preserve">  县级对镇街的政府性基金补助收入</t>
  </si>
  <si>
    <t>三、上年结余收入</t>
  </si>
  <si>
    <t>政府性基金预算上年结余收入</t>
  </si>
  <si>
    <t>四、债务转贷收入</t>
  </si>
  <si>
    <t>地方政府专项债务转贷收入</t>
  </si>
  <si>
    <t>五、调入资金</t>
  </si>
  <si>
    <t>调入政府性基金预算资金</t>
  </si>
  <si>
    <t>收入合计</t>
  </si>
  <si>
    <r>
      <t>附件</t>
    </r>
    <r>
      <rPr>
        <sz val="12"/>
        <rFont val="宋体"/>
        <family val="0"/>
      </rPr>
      <t>：</t>
    </r>
  </si>
  <si>
    <t>编制单位：鹤山市古劳镇财政所</t>
  </si>
  <si>
    <t>鹤山市古劳镇2019年政府性基金预算
执行表</t>
  </si>
  <si>
    <t>编制日期：2020年  月  日</t>
  </si>
  <si>
    <t>鹤山市古劳镇2019年政府性基金预算收入执行表</t>
  </si>
  <si>
    <t>鹤山市古劳镇2019年政府性基金预算支出执行表</t>
  </si>
  <si>
    <r>
      <t>2</t>
    </r>
    <r>
      <rPr>
        <b/>
        <sz val="12"/>
        <rFont val="宋体"/>
        <family val="0"/>
      </rPr>
      <t>019年实绩</t>
    </r>
  </si>
  <si>
    <t>预算完成数%</t>
  </si>
  <si>
    <r>
      <t>2</t>
    </r>
    <r>
      <rPr>
        <b/>
        <sz val="12"/>
        <rFont val="宋体"/>
        <family val="0"/>
      </rPr>
      <t>019年实绩</t>
    </r>
  </si>
  <si>
    <t>预算完成%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</si>
</sst>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 &quot;#,##0;\-&quot; &quot;#,##0"/>
    <numFmt numFmtId="191" formatCode="&quot; &quot;#,##0;[Red]\-&quot; &quot;#,##0"/>
    <numFmt numFmtId="192" formatCode="&quot; &quot;#,##0.00;\-&quot; &quot;#,##0.00"/>
    <numFmt numFmtId="193" formatCode="&quot; &quot;#,##0.00;[Red]\-&quot; &quot;#,##0.00"/>
    <numFmt numFmtId="194" formatCode="_-&quot; &quot;* #,##0_-;\-&quot; &quot;* #,##0_-;_-&quot; &quot;* &quot;-&quot;_-;_-@_-"/>
    <numFmt numFmtId="195" formatCode="_-&quot; &quot;* #,##0.00_-;\-&quot; &quot;* #,##0.00_-;_-&quot; &quot;* &quot;-&quot;??_-;_-@_-"/>
    <numFmt numFmtId="196" formatCode="_ * #,##0_ ;_ * \-#,##0_ ;_ * &quot;-&quot;??_ ;_ @_ "/>
    <numFmt numFmtId="197" formatCode="#,##0.00;\-#,##0.00;;"/>
    <numFmt numFmtId="198" formatCode="#,###\ ;\-#,###\ ;;"/>
    <numFmt numFmtId="199" formatCode="#,###&quot; &quot;;\-#,###&quot; &quot;;;"/>
    <numFmt numFmtId="200" formatCode="0.0%"/>
    <numFmt numFmtId="201" formatCode="_ * #,##0.0_ ;_ * \-#,##0.0_ ;_ * &quot;-&quot;??_ ;_ @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.0_ ;_ * \-#,##0.0_ ;_ * &quot;-&quot;?_ ;_ @_ "/>
    <numFmt numFmtId="208" formatCode="#,##0.00_ "/>
    <numFmt numFmtId="209" formatCode="0.00_);[Red]\(0.00\)"/>
    <numFmt numFmtId="210" formatCode="0.00_ "/>
    <numFmt numFmtId="211" formatCode="0_ "/>
    <numFmt numFmtId="212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6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1.5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1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02" fontId="14" fillId="0" borderId="10" xfId="33" applyNumberFormat="1" applyFont="1" applyFill="1" applyBorder="1" applyAlignment="1">
      <alignment vertical="center" wrapText="1"/>
    </xf>
    <xf numFmtId="41" fontId="15" fillId="0" borderId="10" xfId="54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1" fontId="15" fillId="0" borderId="10" xfId="54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1" fontId="9" fillId="0" borderId="10" xfId="54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41" fontId="9" fillId="0" borderId="10" xfId="54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11" borderId="10" xfId="0" applyFont="1" applyFill="1" applyBorder="1" applyAlignment="1">
      <alignment vertical="center"/>
    </xf>
    <xf numFmtId="41" fontId="13" fillId="0" borderId="10" xfId="54" applyNumberFormat="1" applyFont="1" applyFill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/>
    </xf>
    <xf numFmtId="41" fontId="9" fillId="11" borderId="10" xfId="54" applyNumberFormat="1" applyFont="1" applyFill="1" applyBorder="1" applyAlignment="1">
      <alignment horizontal="center" vertical="center" wrapText="1"/>
    </xf>
    <xf numFmtId="41" fontId="9" fillId="11" borderId="10" xfId="0" applyNumberFormat="1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9" fillId="0" borderId="10" xfId="54" applyNumberFormat="1" applyFont="1" applyFill="1" applyBorder="1" applyAlignment="1">
      <alignment horizontal="center" vertical="center" wrapText="1"/>
    </xf>
    <xf numFmtId="0" fontId="13" fillId="0" borderId="10" xfId="54" applyNumberFormat="1" applyFont="1" applyFill="1" applyBorder="1" applyAlignment="1">
      <alignment horizontal="center" vertical="center" wrapText="1"/>
    </xf>
    <xf numFmtId="0" fontId="15" fillId="0" borderId="10" xfId="54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41" fontId="13" fillId="0" borderId="10" xfId="54" applyNumberFormat="1" applyFont="1" applyFill="1" applyBorder="1" applyAlignment="1">
      <alignment vertical="center"/>
    </xf>
    <xf numFmtId="41" fontId="13" fillId="0" borderId="10" xfId="0" applyNumberFormat="1" applyFont="1" applyBorder="1" applyAlignment="1">
      <alignment horizontal="center" vertical="center"/>
    </xf>
    <xf numFmtId="41" fontId="9" fillId="11" borderId="10" xfId="54" applyNumberFormat="1" applyFont="1" applyFill="1" applyBorder="1" applyAlignment="1">
      <alignment vertical="center"/>
    </xf>
    <xf numFmtId="41" fontId="15" fillId="0" borderId="10" xfId="54" applyNumberFormat="1" applyFont="1" applyFill="1" applyBorder="1" applyAlignment="1">
      <alignment vertical="center"/>
    </xf>
    <xf numFmtId="41" fontId="14" fillId="0" borderId="10" xfId="54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41" fontId="15" fillId="24" borderId="10" xfId="54" applyNumberFormat="1" applyFont="1" applyFill="1" applyBorder="1" applyAlignment="1">
      <alignment vertical="center"/>
    </xf>
    <xf numFmtId="41" fontId="14" fillId="24" borderId="10" xfId="54" applyNumberFormat="1" applyFont="1" applyFill="1" applyBorder="1" applyAlignment="1">
      <alignment vertical="center"/>
    </xf>
    <xf numFmtId="0" fontId="0" fillId="0" borderId="0" xfId="41" applyFont="1" applyAlignment="1">
      <alignment vertical="center"/>
      <protection/>
    </xf>
    <xf numFmtId="0" fontId="0" fillId="0" borderId="0" xfId="41" applyAlignment="1">
      <alignment vertical="center"/>
      <protection/>
    </xf>
    <xf numFmtId="0" fontId="0" fillId="0" borderId="0" xfId="41" applyFill="1" applyAlignment="1">
      <alignment vertical="center"/>
      <protection/>
    </xf>
    <xf numFmtId="0" fontId="14" fillId="0" borderId="10" xfId="41" applyFont="1" applyBorder="1" applyAlignment="1">
      <alignment horizontal="center" vertical="center"/>
      <protection/>
    </xf>
    <xf numFmtId="0" fontId="14" fillId="0" borderId="11" xfId="41" applyFont="1" applyFill="1" applyBorder="1" applyAlignment="1">
      <alignment horizontal="center" vertical="center" wrapText="1"/>
      <protection/>
    </xf>
    <xf numFmtId="0" fontId="0" fillId="0" borderId="0" xfId="41" applyAlignment="1">
      <alignment horizontal="center" vertical="center"/>
      <protection/>
    </xf>
    <xf numFmtId="0" fontId="14" fillId="0" borderId="12" xfId="41" applyFont="1" applyBorder="1" applyAlignment="1">
      <alignment vertical="center"/>
      <protection/>
    </xf>
    <xf numFmtId="0" fontId="15" fillId="0" borderId="0" xfId="41" applyFont="1" applyAlignment="1">
      <alignment vertical="center"/>
      <protection/>
    </xf>
    <xf numFmtId="0" fontId="14" fillId="0" borderId="10" xfId="41" applyFont="1" applyBorder="1" applyAlignment="1">
      <alignment vertical="center"/>
      <protection/>
    </xf>
    <xf numFmtId="0" fontId="14" fillId="0" borderId="10" xfId="41" applyFont="1" applyBorder="1" applyAlignment="1">
      <alignment horizontal="left" vertical="center"/>
      <protection/>
    </xf>
    <xf numFmtId="41" fontId="15" fillId="0" borderId="10" xfId="55" applyNumberFormat="1" applyFont="1" applyFill="1" applyBorder="1" applyAlignment="1">
      <alignment horizontal="center" vertical="center" wrapText="1"/>
    </xf>
    <xf numFmtId="41" fontId="15" fillId="0" borderId="10" xfId="55" applyNumberFormat="1" applyFont="1" applyFill="1" applyBorder="1" applyAlignment="1">
      <alignment vertical="center"/>
    </xf>
    <xf numFmtId="0" fontId="15" fillId="0" borderId="10" xfId="41" applyFont="1" applyBorder="1" applyAlignment="1">
      <alignment vertical="center"/>
      <protection/>
    </xf>
    <xf numFmtId="0" fontId="15" fillId="0" borderId="10" xfId="41" applyFont="1" applyBorder="1" applyAlignment="1">
      <alignment horizontal="left" vertical="center"/>
      <protection/>
    </xf>
    <xf numFmtId="0" fontId="14" fillId="0" borderId="0" xfId="41" applyFont="1" applyAlignment="1">
      <alignment vertical="center"/>
      <protection/>
    </xf>
    <xf numFmtId="41" fontId="14" fillId="0" borderId="10" xfId="55" applyNumberFormat="1" applyFont="1" applyFill="1" applyBorder="1" applyAlignment="1">
      <alignment vertical="center"/>
    </xf>
    <xf numFmtId="0" fontId="8" fillId="0" borderId="0" xfId="41" applyFont="1" applyAlignment="1">
      <alignment vertical="center"/>
      <protection/>
    </xf>
    <xf numFmtId="0" fontId="20" fillId="0" borderId="0" xfId="41" applyFont="1" applyBorder="1" applyAlignment="1">
      <alignment horizontal="center" vertical="center"/>
      <protection/>
    </xf>
    <xf numFmtId="196" fontId="9" fillId="0" borderId="0" xfId="55" applyNumberFormat="1" applyFont="1" applyFill="1" applyBorder="1" applyAlignment="1">
      <alignment vertical="center"/>
    </xf>
    <xf numFmtId="0" fontId="13" fillId="0" borderId="0" xfId="41" applyFont="1" applyAlignment="1">
      <alignment vertical="center" wrapText="1"/>
      <protection/>
    </xf>
    <xf numFmtId="0" fontId="13" fillId="0" borderId="0" xfId="41" applyFont="1" applyAlignment="1">
      <alignment vertical="center"/>
      <protection/>
    </xf>
    <xf numFmtId="0" fontId="13" fillId="0" borderId="0" xfId="41" applyFont="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42" applyNumberFormat="1" applyFont="1" applyAlignment="1">
      <alignment horizontal="center" vertical="center" wrapText="1"/>
      <protection/>
    </xf>
    <xf numFmtId="49" fontId="2" fillId="0" borderId="0" xfId="42" applyNumberFormat="1" applyFont="1" applyAlignment="1">
      <alignment vertical="center" wrapText="1"/>
      <protection/>
    </xf>
    <xf numFmtId="0" fontId="21" fillId="0" borderId="0" xfId="42" applyAlignment="1">
      <alignment vertical="center"/>
      <protection/>
    </xf>
    <xf numFmtId="0" fontId="0" fillId="0" borderId="0" xfId="42" applyFont="1" applyAlignment="1">
      <alignment horizontal="left" vertical="center"/>
      <protection/>
    </xf>
    <xf numFmtId="49" fontId="3" fillId="0" borderId="0" xfId="42" applyNumberFormat="1" applyFont="1" applyAlignment="1">
      <alignment horizontal="center" vertical="center" wrapText="1"/>
      <protection/>
    </xf>
    <xf numFmtId="0" fontId="4" fillId="0" borderId="0" xfId="42" applyFont="1" applyAlignment="1">
      <alignment vertical="center" wrapText="1"/>
      <protection/>
    </xf>
    <xf numFmtId="0" fontId="5" fillId="0" borderId="0" xfId="42" applyFont="1" applyAlignment="1">
      <alignment vertical="center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Font="1" applyAlignment="1">
      <alignment horizontal="left" vertical="center" shrinkToFit="1"/>
      <protection/>
    </xf>
    <xf numFmtId="0" fontId="6" fillId="0" borderId="0" xfId="42" applyFont="1" applyAlignment="1">
      <alignment horizontal="right" vertical="center"/>
      <protection/>
    </xf>
    <xf numFmtId="0" fontId="0" fillId="0" borderId="10" xfId="41" applyBorder="1" applyAlignment="1">
      <alignment vertical="center"/>
      <protection/>
    </xf>
    <xf numFmtId="0" fontId="8" fillId="0" borderId="10" xfId="41" applyFont="1" applyBorder="1" applyAlignment="1">
      <alignment vertical="center"/>
      <protection/>
    </xf>
    <xf numFmtId="0" fontId="0" fillId="0" borderId="10" xfId="41" applyFont="1" applyBorder="1" applyAlignment="1">
      <alignment vertical="center"/>
      <protection/>
    </xf>
    <xf numFmtId="0" fontId="7" fillId="0" borderId="0" xfId="41" applyNumberFormat="1" applyFont="1" applyAlignment="1">
      <alignment vertical="center"/>
      <protection/>
    </xf>
    <xf numFmtId="10" fontId="15" fillId="0" borderId="0" xfId="33" applyNumberFormat="1" applyFont="1" applyFill="1" applyAlignment="1">
      <alignment horizontal="right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 wrapText="1"/>
      <protection/>
    </xf>
    <xf numFmtId="41" fontId="8" fillId="0" borderId="10" xfId="41" applyNumberFormat="1" applyFont="1" applyBorder="1" applyAlignment="1">
      <alignment vertical="center"/>
      <protection/>
    </xf>
    <xf numFmtId="211" fontId="9" fillId="0" borderId="10" xfId="0" applyNumberFormat="1" applyFont="1" applyBorder="1" applyAlignment="1">
      <alignment vertical="center"/>
    </xf>
    <xf numFmtId="211" fontId="13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212" fontId="9" fillId="0" borderId="10" xfId="0" applyNumberFormat="1" applyFont="1" applyBorder="1" applyAlignment="1">
      <alignment vertical="center"/>
    </xf>
    <xf numFmtId="212" fontId="13" fillId="0" borderId="10" xfId="0" applyNumberFormat="1" applyFont="1" applyBorder="1" applyAlignment="1">
      <alignment vertical="center"/>
    </xf>
    <xf numFmtId="212" fontId="13" fillId="25" borderId="10" xfId="0" applyNumberFormat="1" applyFont="1" applyFill="1" applyBorder="1" applyAlignment="1">
      <alignment vertical="center"/>
    </xf>
    <xf numFmtId="10" fontId="0" fillId="0" borderId="10" xfId="41" applyNumberFormat="1" applyBorder="1" applyAlignment="1">
      <alignment vertical="center"/>
      <protection/>
    </xf>
    <xf numFmtId="10" fontId="9" fillId="0" borderId="10" xfId="0" applyNumberFormat="1" applyFont="1" applyBorder="1" applyAlignment="1">
      <alignment vertical="center"/>
    </xf>
    <xf numFmtId="202" fontId="15" fillId="0" borderId="10" xfId="54" applyNumberFormat="1" applyFont="1" applyFill="1" applyBorder="1" applyAlignment="1">
      <alignment horizontal="right" vertical="center" wrapText="1"/>
    </xf>
    <xf numFmtId="202" fontId="15" fillId="0" borderId="10" xfId="54" applyNumberFormat="1" applyFont="1" applyFill="1" applyBorder="1" applyAlignment="1">
      <alignment horizontal="right" vertical="center"/>
    </xf>
    <xf numFmtId="0" fontId="8" fillId="0" borderId="10" xfId="41" applyFont="1" applyBorder="1" applyAlignment="1">
      <alignment vertical="center"/>
      <protection/>
    </xf>
    <xf numFmtId="10" fontId="8" fillId="0" borderId="10" xfId="41" applyNumberFormat="1" applyFont="1" applyBorder="1" applyAlignment="1">
      <alignment vertical="center"/>
      <protection/>
    </xf>
    <xf numFmtId="202" fontId="15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0" xfId="42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17" xfId="41" applyFont="1" applyBorder="1" applyAlignment="1">
      <alignment horizontal="center" vertical="center"/>
      <protection/>
    </xf>
    <xf numFmtId="0" fontId="16" fillId="0" borderId="18" xfId="41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7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10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9.00390625" style="90" customWidth="1"/>
    <col min="2" max="2" width="10.375" style="90" customWidth="1"/>
    <col min="3" max="3" width="9.625" style="90" customWidth="1"/>
    <col min="4" max="11" width="9.00390625" style="90" customWidth="1"/>
    <col min="12" max="12" width="10.00390625" style="90" customWidth="1"/>
    <col min="13" max="16384" width="9.00390625" style="90" customWidth="1"/>
  </cols>
  <sheetData>
    <row r="1" spans="1:6" ht="14.25">
      <c r="A1" s="87" t="s">
        <v>148</v>
      </c>
      <c r="B1" s="88"/>
      <c r="C1" s="88"/>
      <c r="D1" s="89"/>
      <c r="E1" s="88"/>
      <c r="F1" s="88"/>
    </row>
    <row r="2" spans="1:4" ht="14.25">
      <c r="A2" s="89"/>
      <c r="D2" s="89"/>
    </row>
    <row r="3" spans="1:4" ht="14.25">
      <c r="A3" s="91"/>
      <c r="B3" s="91"/>
      <c r="C3" s="91"/>
      <c r="D3" s="89"/>
    </row>
    <row r="4" spans="1:4" ht="14.25">
      <c r="A4" s="91"/>
      <c r="B4" s="91"/>
      <c r="C4" s="91"/>
      <c r="D4" s="89"/>
    </row>
    <row r="5" spans="1:4" ht="14.25">
      <c r="A5" s="91"/>
      <c r="B5" s="91"/>
      <c r="C5" s="91"/>
      <c r="D5" s="89"/>
    </row>
    <row r="6" spans="1:3" ht="15.75">
      <c r="A6" s="92"/>
      <c r="B6" s="92"/>
      <c r="C6" s="92"/>
    </row>
    <row r="7" spans="1:3" ht="15.75">
      <c r="A7" s="92"/>
      <c r="B7" s="92"/>
      <c r="C7" s="92"/>
    </row>
    <row r="8" spans="1:3" ht="15.75">
      <c r="A8" s="92"/>
      <c r="B8" s="92"/>
      <c r="C8" s="92"/>
    </row>
    <row r="9" spans="1:14" ht="72.75" customHeight="1">
      <c r="A9" s="120" t="s">
        <v>150</v>
      </c>
      <c r="B9" s="120"/>
      <c r="C9" s="120"/>
      <c r="D9" s="120"/>
      <c r="E9" s="120"/>
      <c r="F9" s="120"/>
      <c r="G9" s="120"/>
      <c r="H9" s="120"/>
      <c r="I9" s="120"/>
      <c r="J9" s="93"/>
      <c r="K9" s="93"/>
      <c r="L9" s="93"/>
      <c r="M9" s="93"/>
      <c r="N9" s="93"/>
    </row>
    <row r="17" spans="1:13" ht="18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18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8.75">
      <c r="A19" s="94"/>
      <c r="B19" s="94"/>
      <c r="C19" s="94"/>
      <c r="D19" s="94"/>
      <c r="E19" s="95"/>
      <c r="F19" s="94"/>
      <c r="G19" s="96"/>
      <c r="H19" s="96"/>
      <c r="I19" s="96"/>
      <c r="J19" s="94"/>
      <c r="K19" s="94"/>
      <c r="L19" s="94"/>
      <c r="M19" s="94"/>
    </row>
    <row r="20" spans="1:13" ht="18.75">
      <c r="A20" s="94"/>
      <c r="B20" s="94"/>
      <c r="C20" s="94"/>
      <c r="D20" s="94"/>
      <c r="E20" s="95"/>
      <c r="F20" s="94"/>
      <c r="G20" s="96"/>
      <c r="H20" s="96"/>
      <c r="I20" s="96"/>
      <c r="J20" s="94"/>
      <c r="K20" s="94"/>
      <c r="L20" s="94"/>
      <c r="M20" s="94"/>
    </row>
    <row r="21" spans="1:13" ht="18.75">
      <c r="A21" s="95" t="s">
        <v>149</v>
      </c>
      <c r="B21" s="95"/>
      <c r="C21" s="94"/>
      <c r="D21" s="94"/>
      <c r="F21" s="94"/>
      <c r="G21" s="94"/>
      <c r="H21" s="97"/>
      <c r="I21" s="97" t="s">
        <v>151</v>
      </c>
      <c r="J21" s="97"/>
      <c r="K21" s="94"/>
      <c r="L21" s="94"/>
      <c r="M21" s="97"/>
    </row>
    <row r="22" spans="1:13" ht="18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18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8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8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8.75">
      <c r="A26" s="94"/>
      <c r="C26" s="94"/>
      <c r="E26" s="94"/>
      <c r="F26" s="94"/>
      <c r="G26" s="94"/>
      <c r="H26" s="94"/>
      <c r="I26" s="94"/>
      <c r="J26" s="94"/>
      <c r="K26" s="94"/>
      <c r="L26" s="97"/>
      <c r="M26" s="94"/>
    </row>
  </sheetData>
  <sheetProtection/>
  <mergeCells count="1">
    <mergeCell ref="A9:I9"/>
  </mergeCells>
  <printOptions horizontalCentered="1"/>
  <pageMargins left="0" right="0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style="40" customWidth="1"/>
    <col min="2" max="2" width="12.75390625" style="32" customWidth="1"/>
    <col min="3" max="3" width="9.125" style="32" customWidth="1"/>
    <col min="4" max="5" width="9.125" style="40" customWidth="1"/>
    <col min="6" max="7" width="10.625" style="40" customWidth="1"/>
    <col min="8" max="10" width="9.125" style="40" customWidth="1"/>
    <col min="11" max="11" width="10.50390625" style="54" customWidth="1"/>
    <col min="12" max="12" width="10.25390625" style="40" customWidth="1"/>
    <col min="13" max="13" width="9.125" style="40" customWidth="1"/>
    <col min="14" max="14" width="11.875" style="40" customWidth="1"/>
    <col min="15" max="15" width="9.125" style="40" customWidth="1"/>
    <col min="16" max="17" width="10.25390625" style="40" customWidth="1"/>
    <col min="18" max="19" width="9.125" style="40" customWidth="1"/>
    <col min="20" max="20" width="9.125" style="3" customWidth="1"/>
    <col min="21" max="16384" width="9.125" style="40" customWidth="1"/>
  </cols>
  <sheetData>
    <row r="1" spans="1:19" ht="24" customHeight="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ht="13.5">
      <c r="S2" s="40" t="s">
        <v>105</v>
      </c>
    </row>
    <row r="3" spans="1:20" s="3" customFormat="1" ht="20.25" customHeight="1">
      <c r="A3" s="122" t="s">
        <v>71</v>
      </c>
      <c r="B3" s="122"/>
      <c r="C3" s="122"/>
      <c r="D3" s="122"/>
      <c r="E3" s="122"/>
      <c r="F3" s="122"/>
      <c r="G3" s="122"/>
      <c r="H3" s="122"/>
      <c r="I3" s="122" t="s">
        <v>72</v>
      </c>
      <c r="J3" s="122"/>
      <c r="K3" s="122"/>
      <c r="L3" s="122"/>
      <c r="M3" s="122"/>
      <c r="N3" s="122"/>
      <c r="O3" s="122"/>
      <c r="P3" s="122" t="s">
        <v>106</v>
      </c>
      <c r="Q3" s="122"/>
      <c r="R3" s="122"/>
      <c r="S3" s="123" t="s">
        <v>107</v>
      </c>
      <c r="T3" s="123" t="s">
        <v>108</v>
      </c>
    </row>
    <row r="4" spans="1:20" ht="14.25" customHeight="1">
      <c r="A4" s="129" t="s">
        <v>3</v>
      </c>
      <c r="B4" s="123" t="s">
        <v>4</v>
      </c>
      <c r="C4" s="131" t="s">
        <v>109</v>
      </c>
      <c r="D4" s="131"/>
      <c r="E4" s="131"/>
      <c r="F4" s="132" t="s">
        <v>114</v>
      </c>
      <c r="G4" s="132"/>
      <c r="H4" s="132"/>
      <c r="I4" s="129" t="s">
        <v>3</v>
      </c>
      <c r="J4" s="129" t="s">
        <v>4</v>
      </c>
      <c r="K4" s="126" t="s">
        <v>73</v>
      </c>
      <c r="L4" s="127"/>
      <c r="M4" s="128"/>
      <c r="N4" s="133" t="s">
        <v>110</v>
      </c>
      <c r="O4" s="133" t="s">
        <v>111</v>
      </c>
      <c r="P4" s="122" t="s">
        <v>74</v>
      </c>
      <c r="Q4" s="122" t="s">
        <v>75</v>
      </c>
      <c r="R4" s="122" t="s">
        <v>103</v>
      </c>
      <c r="S4" s="124"/>
      <c r="T4" s="124"/>
    </row>
    <row r="5" spans="1:20" ht="18.75" customHeight="1">
      <c r="A5" s="130"/>
      <c r="B5" s="125"/>
      <c r="C5" s="41" t="s">
        <v>74</v>
      </c>
      <c r="D5" s="47" t="s">
        <v>75</v>
      </c>
      <c r="E5" s="42" t="s">
        <v>103</v>
      </c>
      <c r="F5" s="42" t="s">
        <v>74</v>
      </c>
      <c r="G5" s="42" t="s">
        <v>75</v>
      </c>
      <c r="H5" s="42" t="s">
        <v>103</v>
      </c>
      <c r="I5" s="130"/>
      <c r="J5" s="130"/>
      <c r="K5" s="7" t="s">
        <v>74</v>
      </c>
      <c r="L5" s="7" t="s">
        <v>75</v>
      </c>
      <c r="M5" s="7" t="s">
        <v>103</v>
      </c>
      <c r="N5" s="134"/>
      <c r="O5" s="134"/>
      <c r="P5" s="122"/>
      <c r="Q5" s="122"/>
      <c r="R5" s="122"/>
      <c r="S5" s="125"/>
      <c r="T5" s="125"/>
    </row>
    <row r="6" spans="1:20" ht="18" customHeight="1">
      <c r="A6" s="19" t="s">
        <v>1</v>
      </c>
      <c r="B6" s="20"/>
      <c r="C6" s="21">
        <f>C7+C8+C12+C16+C20+C30+C31+C32+C35+C36+C38+C40+C43+C44</f>
        <v>14783</v>
      </c>
      <c r="D6" s="21">
        <f>C6-E6</f>
        <v>7601</v>
      </c>
      <c r="E6" s="21">
        <f>E7+E8+E12+E16+E20+E30+E31+E32+E35+E36+E38+E40+E43+E44</f>
        <v>7182</v>
      </c>
      <c r="F6" s="21" t="e">
        <f>G6+H6</f>
        <v>#REF!</v>
      </c>
      <c r="G6" s="21" t="e">
        <f>G7+G8+G12+G16+G20+G30+G31+G32+G35+G36+G38+G40+G43+G44</f>
        <v>#REF!</v>
      </c>
      <c r="H6" s="21">
        <f>H7+H8+H12+H16+H20+H30+H31+H32+H35+H36+H38+H40+H43+H44</f>
        <v>448</v>
      </c>
      <c r="I6" s="22" t="s">
        <v>2</v>
      </c>
      <c r="J6" s="23"/>
      <c r="K6" s="57" t="e">
        <f>K7+K8+K11+K19+K37+K39+K41</f>
        <v>#REF!</v>
      </c>
      <c r="L6" s="24" t="e">
        <f>K6-M6</f>
        <v>#REF!</v>
      </c>
      <c r="M6" s="24">
        <f>M7+M8+M11+M19+M37+M39+M41</f>
        <v>7630</v>
      </c>
      <c r="N6" s="24">
        <f>N7+N8+N11+N19+N37+N39+N41</f>
        <v>51260</v>
      </c>
      <c r="O6" s="57" t="e">
        <f>O7+O8+O11+O19+O37+O39+O41</f>
        <v>#REF!</v>
      </c>
      <c r="P6" s="26" t="e">
        <f>C6+F6-K6-N6-O6</f>
        <v>#REF!</v>
      </c>
      <c r="Q6" s="26" t="e">
        <f>Q7+Q8+Q12+Q16+Q20+Q30+Q31+Q32+Q35+Q36+Q37+Q39+Q42+Q43+Q44</f>
        <v>#REF!</v>
      </c>
      <c r="R6" s="26">
        <f>R7+R8+R12+R16+R20+R30+R31+R32+R35+R36+R38+R40+R42+R43+R44</f>
        <v>0</v>
      </c>
      <c r="S6" s="24">
        <v>865</v>
      </c>
      <c r="T6" s="26" t="e">
        <f>T7+T8+T12+T16+T20+T30+T31+T32+T35+T36+T37+T39+T42+T43+T44</f>
        <v>#REF!</v>
      </c>
    </row>
    <row r="7" spans="1:20" ht="27">
      <c r="A7" s="27">
        <v>1030119</v>
      </c>
      <c r="B7" s="28" t="s">
        <v>5</v>
      </c>
      <c r="C7" s="21">
        <f>SUM(D7:E7)</f>
        <v>193</v>
      </c>
      <c r="D7" s="21">
        <v>193</v>
      </c>
      <c r="E7" s="48">
        <v>0</v>
      </c>
      <c r="F7" s="21" t="e">
        <f aca="true" t="shared" si="0" ref="F7:F50">G7+H7</f>
        <v>#REF!</v>
      </c>
      <c r="G7" s="21" t="e">
        <f>#REF!</f>
        <v>#REF!</v>
      </c>
      <c r="H7" s="21"/>
      <c r="I7" s="22">
        <v>215</v>
      </c>
      <c r="J7" s="23" t="s">
        <v>42</v>
      </c>
      <c r="K7" s="35">
        <f>L7+M7</f>
        <v>0</v>
      </c>
      <c r="L7" s="24">
        <v>0</v>
      </c>
      <c r="M7" s="26">
        <f>E7+H7</f>
        <v>0</v>
      </c>
      <c r="N7" s="33">
        <v>1356</v>
      </c>
      <c r="O7" s="25"/>
      <c r="P7" s="26" t="e">
        <f aca="true" t="shared" si="1" ref="P7:P50">C7+F7-K7-N7-O7</f>
        <v>#REF!</v>
      </c>
      <c r="Q7" s="26" t="e">
        <f>D7+G7-L7-N7-O7</f>
        <v>#REF!</v>
      </c>
      <c r="R7" s="26">
        <f>E7+H7-M7</f>
        <v>0</v>
      </c>
      <c r="S7" s="24" t="e">
        <f>IF(Q7&gt;G7*0.3,Q7-G7*0.3,0)</f>
        <v>#REF!</v>
      </c>
      <c r="T7" s="26" t="e">
        <f aca="true" t="shared" si="2" ref="T7:T50">Q7-S7</f>
        <v>#REF!</v>
      </c>
    </row>
    <row r="8" spans="1:20" ht="27">
      <c r="A8" s="29"/>
      <c r="B8" s="28" t="s">
        <v>76</v>
      </c>
      <c r="C8" s="21">
        <v>62</v>
      </c>
      <c r="D8" s="21">
        <v>0</v>
      </c>
      <c r="E8" s="48">
        <v>62</v>
      </c>
      <c r="F8" s="21">
        <f t="shared" si="0"/>
        <v>0</v>
      </c>
      <c r="G8" s="21">
        <f>G9+G10</f>
        <v>0</v>
      </c>
      <c r="H8" s="21">
        <f>H9+H10</f>
        <v>0</v>
      </c>
      <c r="I8" s="22">
        <v>207</v>
      </c>
      <c r="J8" s="23" t="s">
        <v>14</v>
      </c>
      <c r="K8" s="24">
        <f>K9+K10</f>
        <v>62</v>
      </c>
      <c r="L8" s="24">
        <f>K8-M8</f>
        <v>0</v>
      </c>
      <c r="M8" s="24">
        <f>M9+M10</f>
        <v>62</v>
      </c>
      <c r="N8" s="24">
        <f>N9+N10</f>
        <v>0</v>
      </c>
      <c r="O8" s="24">
        <f>O9+O10</f>
        <v>0</v>
      </c>
      <c r="P8" s="26">
        <f t="shared" si="1"/>
        <v>0</v>
      </c>
      <c r="Q8" s="26">
        <f aca="true" t="shared" si="3" ref="Q8:Q50">D8+G8-L8-N8-O8</f>
        <v>0</v>
      </c>
      <c r="R8" s="26">
        <f aca="true" t="shared" si="4" ref="R8:R50">E8+H8-M8</f>
        <v>0</v>
      </c>
      <c r="S8" s="24">
        <f aca="true" t="shared" si="5" ref="S8:S50">IF(Q8&gt;G8*0.3,Q8-G8*0.3,0)</f>
        <v>0</v>
      </c>
      <c r="T8" s="26">
        <f t="shared" si="2"/>
        <v>0</v>
      </c>
    </row>
    <row r="9" spans="1:20" ht="27">
      <c r="A9" s="29"/>
      <c r="B9" s="13" t="s">
        <v>85</v>
      </c>
      <c r="C9" s="21">
        <v>0</v>
      </c>
      <c r="D9" s="21">
        <v>0</v>
      </c>
      <c r="E9" s="48">
        <v>0</v>
      </c>
      <c r="F9" s="21">
        <f t="shared" si="0"/>
        <v>0</v>
      </c>
      <c r="G9" s="21"/>
      <c r="H9" s="21">
        <v>0</v>
      </c>
      <c r="I9" s="12">
        <v>2070702</v>
      </c>
      <c r="J9" s="13" t="s">
        <v>85</v>
      </c>
      <c r="K9" s="35">
        <f>L9+M9</f>
        <v>0</v>
      </c>
      <c r="L9" s="24">
        <f>D9+G9</f>
        <v>0</v>
      </c>
      <c r="M9" s="26">
        <f>E9+H9</f>
        <v>0</v>
      </c>
      <c r="N9" s="25"/>
      <c r="O9" s="25"/>
      <c r="P9" s="26">
        <f t="shared" si="1"/>
        <v>0</v>
      </c>
      <c r="Q9" s="26">
        <f t="shared" si="3"/>
        <v>0</v>
      </c>
      <c r="R9" s="26">
        <f t="shared" si="4"/>
        <v>0</v>
      </c>
      <c r="S9" s="24">
        <f t="shared" si="5"/>
        <v>0</v>
      </c>
      <c r="T9" s="26">
        <f t="shared" si="2"/>
        <v>0</v>
      </c>
    </row>
    <row r="10" spans="1:20" ht="40.5">
      <c r="A10" s="29"/>
      <c r="B10" s="13" t="s">
        <v>84</v>
      </c>
      <c r="C10" s="21">
        <v>62</v>
      </c>
      <c r="D10" s="21">
        <v>0</v>
      </c>
      <c r="E10" s="48">
        <v>62</v>
      </c>
      <c r="F10" s="21">
        <f t="shared" si="0"/>
        <v>0</v>
      </c>
      <c r="G10" s="21"/>
      <c r="H10" s="21">
        <v>0</v>
      </c>
      <c r="I10" s="12">
        <v>2070799</v>
      </c>
      <c r="J10" s="13" t="s">
        <v>84</v>
      </c>
      <c r="K10" s="35">
        <f>L10+M10</f>
        <v>62</v>
      </c>
      <c r="L10" s="24">
        <f>D10+G10</f>
        <v>0</v>
      </c>
      <c r="M10" s="26">
        <f>E10+H10</f>
        <v>62</v>
      </c>
      <c r="N10" s="25"/>
      <c r="O10" s="25"/>
      <c r="P10" s="26">
        <f t="shared" si="1"/>
        <v>0</v>
      </c>
      <c r="Q10" s="26">
        <f t="shared" si="3"/>
        <v>0</v>
      </c>
      <c r="R10" s="26">
        <f t="shared" si="4"/>
        <v>0</v>
      </c>
      <c r="S10" s="24">
        <f t="shared" si="5"/>
        <v>0</v>
      </c>
      <c r="T10" s="26">
        <f t="shared" si="2"/>
        <v>0</v>
      </c>
    </row>
    <row r="11" spans="1:20" ht="27">
      <c r="A11" s="29"/>
      <c r="B11" s="20"/>
      <c r="C11" s="21"/>
      <c r="D11" s="21"/>
      <c r="E11" s="48"/>
      <c r="F11" s="21"/>
      <c r="G11" s="21"/>
      <c r="H11" s="21"/>
      <c r="I11" s="22">
        <v>208</v>
      </c>
      <c r="J11" s="23" t="s">
        <v>16</v>
      </c>
      <c r="K11" s="35">
        <f>K12+K16</f>
        <v>894</v>
      </c>
      <c r="L11" s="24">
        <f>K11-M11</f>
        <v>0</v>
      </c>
      <c r="M11" s="26">
        <f>M12+M16</f>
        <v>894</v>
      </c>
      <c r="N11" s="25"/>
      <c r="O11" s="25"/>
      <c r="P11" s="26"/>
      <c r="Q11" s="26"/>
      <c r="R11" s="26"/>
      <c r="S11" s="26">
        <f>S12+S16</f>
        <v>0</v>
      </c>
      <c r="T11" s="26">
        <f t="shared" si="2"/>
        <v>0</v>
      </c>
    </row>
    <row r="12" spans="1:20" ht="40.5">
      <c r="A12" s="29"/>
      <c r="B12" s="28" t="s">
        <v>77</v>
      </c>
      <c r="C12" s="21">
        <v>549</v>
      </c>
      <c r="D12" s="21">
        <v>0</v>
      </c>
      <c r="E12" s="48">
        <v>549</v>
      </c>
      <c r="F12" s="21">
        <f t="shared" si="0"/>
        <v>308</v>
      </c>
      <c r="G12" s="21">
        <f>G13+G14+G15</f>
        <v>0</v>
      </c>
      <c r="H12" s="21">
        <f>H13+H14+H15</f>
        <v>308</v>
      </c>
      <c r="I12" s="22">
        <v>20822</v>
      </c>
      <c r="J12" s="23" t="s">
        <v>19</v>
      </c>
      <c r="K12" s="35">
        <f>K13+K14+K15</f>
        <v>857</v>
      </c>
      <c r="L12" s="24">
        <f>K12-M12</f>
        <v>0</v>
      </c>
      <c r="M12" s="26">
        <f>M13+M14+M15</f>
        <v>857</v>
      </c>
      <c r="N12" s="26">
        <f>N13+N14+N15</f>
        <v>0</v>
      </c>
      <c r="O12" s="26">
        <f>O13+O14+O15</f>
        <v>0</v>
      </c>
      <c r="P12" s="26">
        <f t="shared" si="1"/>
        <v>0</v>
      </c>
      <c r="Q12" s="26">
        <f t="shared" si="3"/>
        <v>0</v>
      </c>
      <c r="R12" s="26">
        <f t="shared" si="4"/>
        <v>0</v>
      </c>
      <c r="S12" s="24">
        <f t="shared" si="5"/>
        <v>0</v>
      </c>
      <c r="T12" s="26">
        <f t="shared" si="2"/>
        <v>0</v>
      </c>
    </row>
    <row r="13" spans="1:20" ht="40.5">
      <c r="A13" s="29"/>
      <c r="B13" s="20" t="s">
        <v>89</v>
      </c>
      <c r="C13" s="34">
        <v>13</v>
      </c>
      <c r="D13" s="21">
        <v>0</v>
      </c>
      <c r="E13" s="49">
        <v>13</v>
      </c>
      <c r="F13" s="21">
        <f t="shared" si="0"/>
        <v>159</v>
      </c>
      <c r="G13" s="21"/>
      <c r="H13" s="21">
        <v>159</v>
      </c>
      <c r="I13" s="30"/>
      <c r="J13" s="20" t="s">
        <v>89</v>
      </c>
      <c r="K13" s="35">
        <f>L13+M13</f>
        <v>172</v>
      </c>
      <c r="L13" s="24">
        <f aca="true" t="shared" si="6" ref="L13:M15">D13+G13</f>
        <v>0</v>
      </c>
      <c r="M13" s="26">
        <f t="shared" si="6"/>
        <v>172</v>
      </c>
      <c r="N13" s="25"/>
      <c r="O13" s="25"/>
      <c r="P13" s="26">
        <f t="shared" si="1"/>
        <v>0</v>
      </c>
      <c r="Q13" s="26">
        <f t="shared" si="3"/>
        <v>0</v>
      </c>
      <c r="R13" s="26">
        <f t="shared" si="4"/>
        <v>0</v>
      </c>
      <c r="S13" s="24">
        <f t="shared" si="5"/>
        <v>0</v>
      </c>
      <c r="T13" s="26">
        <f t="shared" si="2"/>
        <v>0</v>
      </c>
    </row>
    <row r="14" spans="1:20" ht="54">
      <c r="A14" s="29"/>
      <c r="B14" s="20" t="s">
        <v>90</v>
      </c>
      <c r="C14" s="34">
        <v>530</v>
      </c>
      <c r="D14" s="21">
        <v>0</v>
      </c>
      <c r="E14" s="49">
        <v>530</v>
      </c>
      <c r="F14" s="21">
        <f t="shared" si="0"/>
        <v>149</v>
      </c>
      <c r="G14" s="21"/>
      <c r="H14" s="21">
        <v>149</v>
      </c>
      <c r="I14" s="30"/>
      <c r="J14" s="20" t="s">
        <v>90</v>
      </c>
      <c r="K14" s="35">
        <f>L14+M14</f>
        <v>679</v>
      </c>
      <c r="L14" s="24">
        <f t="shared" si="6"/>
        <v>0</v>
      </c>
      <c r="M14" s="26">
        <f t="shared" si="6"/>
        <v>679</v>
      </c>
      <c r="N14" s="25"/>
      <c r="O14" s="25"/>
      <c r="P14" s="26">
        <f t="shared" si="1"/>
        <v>0</v>
      </c>
      <c r="Q14" s="26">
        <f t="shared" si="3"/>
        <v>0</v>
      </c>
      <c r="R14" s="26">
        <f t="shared" si="4"/>
        <v>0</v>
      </c>
      <c r="S14" s="24">
        <f t="shared" si="5"/>
        <v>0</v>
      </c>
      <c r="T14" s="26">
        <f t="shared" si="2"/>
        <v>0</v>
      </c>
    </row>
    <row r="15" spans="1:20" ht="94.5">
      <c r="A15" s="29"/>
      <c r="B15" s="20" t="s">
        <v>91</v>
      </c>
      <c r="C15" s="34">
        <v>6</v>
      </c>
      <c r="D15" s="21">
        <v>0</v>
      </c>
      <c r="E15" s="49">
        <v>6</v>
      </c>
      <c r="F15" s="21">
        <f t="shared" si="0"/>
        <v>0</v>
      </c>
      <c r="G15" s="21"/>
      <c r="H15" s="21">
        <v>0</v>
      </c>
      <c r="I15" s="30"/>
      <c r="J15" s="20" t="s">
        <v>91</v>
      </c>
      <c r="K15" s="35">
        <f>L15+M15</f>
        <v>6</v>
      </c>
      <c r="L15" s="24">
        <f t="shared" si="6"/>
        <v>0</v>
      </c>
      <c r="M15" s="26">
        <f t="shared" si="6"/>
        <v>6</v>
      </c>
      <c r="N15" s="25"/>
      <c r="O15" s="25"/>
      <c r="P15" s="26">
        <f t="shared" si="1"/>
        <v>0</v>
      </c>
      <c r="Q15" s="26">
        <f t="shared" si="3"/>
        <v>0</v>
      </c>
      <c r="R15" s="26">
        <f t="shared" si="4"/>
        <v>0</v>
      </c>
      <c r="S15" s="24">
        <f t="shared" si="5"/>
        <v>0</v>
      </c>
      <c r="T15" s="26">
        <f t="shared" si="2"/>
        <v>0</v>
      </c>
    </row>
    <row r="16" spans="1:20" ht="94.5">
      <c r="A16" s="29"/>
      <c r="B16" s="28" t="s">
        <v>78</v>
      </c>
      <c r="C16" s="21">
        <v>37</v>
      </c>
      <c r="D16" s="21">
        <v>0</v>
      </c>
      <c r="E16" s="48">
        <v>37</v>
      </c>
      <c r="F16" s="21">
        <f t="shared" si="0"/>
        <v>0</v>
      </c>
      <c r="G16" s="21">
        <f>G17+G18</f>
        <v>0</v>
      </c>
      <c r="H16" s="21">
        <f>H17+H18</f>
        <v>0</v>
      </c>
      <c r="I16" s="22">
        <v>20823</v>
      </c>
      <c r="J16" s="23" t="s">
        <v>22</v>
      </c>
      <c r="K16" s="35">
        <f>K17+K18</f>
        <v>37</v>
      </c>
      <c r="L16" s="24">
        <f>K16-M16</f>
        <v>0</v>
      </c>
      <c r="M16" s="26">
        <f>M17+M18</f>
        <v>37</v>
      </c>
      <c r="N16" s="26">
        <f>N17+N18</f>
        <v>0</v>
      </c>
      <c r="O16" s="26">
        <f>O17+O18</f>
        <v>0</v>
      </c>
      <c r="P16" s="26">
        <f t="shared" si="1"/>
        <v>0</v>
      </c>
      <c r="Q16" s="26">
        <f t="shared" si="3"/>
        <v>0</v>
      </c>
      <c r="R16" s="26">
        <f t="shared" si="4"/>
        <v>0</v>
      </c>
      <c r="S16" s="24">
        <f t="shared" si="5"/>
        <v>0</v>
      </c>
      <c r="T16" s="26">
        <f t="shared" si="2"/>
        <v>0</v>
      </c>
    </row>
    <row r="17" spans="1:20" ht="67.5">
      <c r="A17" s="29"/>
      <c r="B17" s="20" t="s">
        <v>92</v>
      </c>
      <c r="C17" s="21">
        <v>35</v>
      </c>
      <c r="D17" s="21">
        <v>0</v>
      </c>
      <c r="E17" s="49">
        <v>35</v>
      </c>
      <c r="F17" s="21">
        <f t="shared" si="0"/>
        <v>0</v>
      </c>
      <c r="G17" s="21"/>
      <c r="H17" s="21">
        <v>0</v>
      </c>
      <c r="I17" s="30"/>
      <c r="J17" s="20" t="s">
        <v>92</v>
      </c>
      <c r="K17" s="35">
        <f>L17+M17</f>
        <v>35</v>
      </c>
      <c r="L17" s="24">
        <f>D17+G17</f>
        <v>0</v>
      </c>
      <c r="M17" s="26">
        <f>E17+H17</f>
        <v>35</v>
      </c>
      <c r="N17" s="25"/>
      <c r="O17" s="25"/>
      <c r="P17" s="26">
        <f t="shared" si="1"/>
        <v>0</v>
      </c>
      <c r="Q17" s="26">
        <f t="shared" si="3"/>
        <v>0</v>
      </c>
      <c r="R17" s="26">
        <f t="shared" si="4"/>
        <v>0</v>
      </c>
      <c r="S17" s="24">
        <f t="shared" si="5"/>
        <v>0</v>
      </c>
      <c r="T17" s="26">
        <f t="shared" si="2"/>
        <v>0</v>
      </c>
    </row>
    <row r="18" spans="1:20" ht="81">
      <c r="A18" s="29"/>
      <c r="B18" s="20" t="s">
        <v>93</v>
      </c>
      <c r="C18" s="21">
        <v>2</v>
      </c>
      <c r="D18" s="21">
        <v>0</v>
      </c>
      <c r="E18" s="49">
        <v>2</v>
      </c>
      <c r="F18" s="21">
        <f t="shared" si="0"/>
        <v>0</v>
      </c>
      <c r="G18" s="21"/>
      <c r="H18" s="21">
        <v>0</v>
      </c>
      <c r="I18" s="30"/>
      <c r="J18" s="20" t="s">
        <v>93</v>
      </c>
      <c r="K18" s="35">
        <f>L18+M18</f>
        <v>2</v>
      </c>
      <c r="L18" s="24">
        <f>D18+G18</f>
        <v>0</v>
      </c>
      <c r="M18" s="26">
        <f>E18+H18</f>
        <v>2</v>
      </c>
      <c r="N18" s="25"/>
      <c r="O18" s="25"/>
      <c r="P18" s="26">
        <f t="shared" si="1"/>
        <v>0</v>
      </c>
      <c r="Q18" s="26">
        <f t="shared" si="3"/>
        <v>0</v>
      </c>
      <c r="R18" s="26">
        <f t="shared" si="4"/>
        <v>0</v>
      </c>
      <c r="S18" s="24">
        <f t="shared" si="5"/>
        <v>0</v>
      </c>
      <c r="T18" s="26">
        <f t="shared" si="2"/>
        <v>0</v>
      </c>
    </row>
    <row r="19" spans="1:20" ht="27">
      <c r="A19" s="29"/>
      <c r="B19" s="20"/>
      <c r="C19" s="21">
        <v>0</v>
      </c>
      <c r="D19" s="21"/>
      <c r="E19" s="48"/>
      <c r="F19" s="21">
        <f t="shared" si="0"/>
        <v>0</v>
      </c>
      <c r="G19" s="21"/>
      <c r="H19" s="21"/>
      <c r="I19" s="22">
        <v>212</v>
      </c>
      <c r="J19" s="23" t="s">
        <v>17</v>
      </c>
      <c r="K19" s="35" t="e">
        <f>K20+K30+K31+K35+K36+K32</f>
        <v>#REF!</v>
      </c>
      <c r="L19" s="24" t="e">
        <f>K19-M19</f>
        <v>#REF!</v>
      </c>
      <c r="M19" s="26">
        <f>M20+M30+M31+M35+M36+M32</f>
        <v>6084</v>
      </c>
      <c r="N19" s="26">
        <f>N20+N30+N31+N35+N36+N32</f>
        <v>49904</v>
      </c>
      <c r="O19" s="26" t="e">
        <f>O20+O30+O31+O35+O36+O32</f>
        <v>#REF!</v>
      </c>
      <c r="P19" s="26"/>
      <c r="Q19" s="26"/>
      <c r="R19" s="26"/>
      <c r="S19" s="26" t="e">
        <f>S20+S30+S31+S35+S36+S32</f>
        <v>#REF!</v>
      </c>
      <c r="T19" s="26"/>
    </row>
    <row r="20" spans="1:20" ht="94.5">
      <c r="A20" s="27">
        <v>1030148</v>
      </c>
      <c r="B20" s="28" t="s">
        <v>7</v>
      </c>
      <c r="C20" s="21">
        <f>SUM(D20:E20)</f>
        <v>6757</v>
      </c>
      <c r="D20" s="21">
        <v>6664</v>
      </c>
      <c r="E20" s="48">
        <v>93</v>
      </c>
      <c r="F20" s="21" t="e">
        <f>G20+H20</f>
        <v>#REF!</v>
      </c>
      <c r="G20" s="36" t="e">
        <f>G21+G22+G23+G24+G25+G26</f>
        <v>#REF!</v>
      </c>
      <c r="H20" s="36">
        <f>H21+H22+H23+H24+H25+H26</f>
        <v>0</v>
      </c>
      <c r="I20" s="30">
        <v>21208</v>
      </c>
      <c r="J20" s="23" t="s">
        <v>24</v>
      </c>
      <c r="K20" s="35" t="e">
        <f>L20+M20</f>
        <v>#REF!</v>
      </c>
      <c r="L20" s="24" t="e">
        <f>SUM(L21:L29)</f>
        <v>#REF!</v>
      </c>
      <c r="M20" s="26">
        <f>SUM(M21:M29)</f>
        <v>93</v>
      </c>
      <c r="N20" s="26">
        <f>5664+16000+18596-1356+11000</f>
        <v>49904</v>
      </c>
      <c r="O20" s="26" t="e">
        <f>SUM(O21:O29)</f>
        <v>#REF!</v>
      </c>
      <c r="P20" s="26" t="e">
        <f t="shared" si="1"/>
        <v>#REF!</v>
      </c>
      <c r="Q20" s="26" t="e">
        <f t="shared" si="3"/>
        <v>#REF!</v>
      </c>
      <c r="R20" s="26">
        <f t="shared" si="4"/>
        <v>0</v>
      </c>
      <c r="S20" s="24" t="e">
        <f>IF(Q20&gt;G20*0.3,Q20-G20*0.3,0)</f>
        <v>#REF!</v>
      </c>
      <c r="T20" s="56" t="e">
        <f t="shared" si="2"/>
        <v>#REF!</v>
      </c>
    </row>
    <row r="21" spans="1:20" s="16" customFormat="1" ht="40.5">
      <c r="A21" s="43" t="s">
        <v>112</v>
      </c>
      <c r="B21" s="11" t="s">
        <v>65</v>
      </c>
      <c r="C21" s="10">
        <v>9810</v>
      </c>
      <c r="D21" s="21">
        <v>9810</v>
      </c>
      <c r="E21" s="50">
        <v>0</v>
      </c>
      <c r="F21" s="21" t="e">
        <f t="shared" si="0"/>
        <v>#REF!</v>
      </c>
      <c r="G21" s="15" t="e">
        <f>#REF!</f>
        <v>#REF!</v>
      </c>
      <c r="H21" s="9"/>
      <c r="I21" s="12">
        <v>2120801</v>
      </c>
      <c r="J21" s="13" t="s">
        <v>25</v>
      </c>
      <c r="K21" s="35" t="e">
        <f aca="true" t="shared" si="7" ref="K21:K29">L21+M21</f>
        <v>#REF!</v>
      </c>
      <c r="L21" s="55" t="e">
        <f>基金支出!#REF!</f>
        <v>#REF!</v>
      </c>
      <c r="M21" s="44"/>
      <c r="N21" s="44"/>
      <c r="O21" s="44"/>
      <c r="P21" s="26"/>
      <c r="Q21" s="26"/>
      <c r="R21" s="26"/>
      <c r="S21" s="24"/>
      <c r="T21" s="26"/>
    </row>
    <row r="22" spans="1:20" s="16" customFormat="1" ht="27">
      <c r="A22" s="43">
        <v>103014802</v>
      </c>
      <c r="B22" s="11" t="s">
        <v>66</v>
      </c>
      <c r="C22" s="10">
        <v>1620</v>
      </c>
      <c r="D22" s="21">
        <v>1620</v>
      </c>
      <c r="E22" s="50">
        <v>0</v>
      </c>
      <c r="F22" s="21" t="e">
        <f t="shared" si="0"/>
        <v>#REF!</v>
      </c>
      <c r="G22" s="15" t="e">
        <f>#REF!</f>
        <v>#REF!</v>
      </c>
      <c r="H22" s="9"/>
      <c r="I22" s="12">
        <v>2120802</v>
      </c>
      <c r="J22" s="13" t="s">
        <v>26</v>
      </c>
      <c r="K22" s="35" t="e">
        <f t="shared" si="7"/>
        <v>#REF!</v>
      </c>
      <c r="L22" s="55" t="e">
        <f>基金支出!#REF!</f>
        <v>#REF!</v>
      </c>
      <c r="M22" s="44"/>
      <c r="N22" s="44"/>
      <c r="O22" s="44"/>
      <c r="P22" s="26"/>
      <c r="Q22" s="26"/>
      <c r="R22" s="26"/>
      <c r="S22" s="24"/>
      <c r="T22" s="26"/>
    </row>
    <row r="23" spans="1:20" s="16" customFormat="1" ht="27">
      <c r="A23" s="43">
        <v>103014803</v>
      </c>
      <c r="B23" s="11" t="s">
        <v>67</v>
      </c>
      <c r="C23" s="10">
        <v>6370</v>
      </c>
      <c r="D23" s="21">
        <v>6370</v>
      </c>
      <c r="E23" s="50">
        <v>0</v>
      </c>
      <c r="F23" s="21" t="e">
        <f t="shared" si="0"/>
        <v>#REF!</v>
      </c>
      <c r="G23" s="15" t="e">
        <f>#REF!</f>
        <v>#REF!</v>
      </c>
      <c r="H23" s="9"/>
      <c r="I23" s="12">
        <v>2120803</v>
      </c>
      <c r="J23" s="13" t="s">
        <v>27</v>
      </c>
      <c r="K23" s="35" t="e">
        <f t="shared" si="7"/>
        <v>#REF!</v>
      </c>
      <c r="L23" s="55" t="e">
        <f>基金支出!#REF!</f>
        <v>#REF!</v>
      </c>
      <c r="M23" s="44"/>
      <c r="N23" s="44"/>
      <c r="O23" s="44"/>
      <c r="P23" s="26"/>
      <c r="Q23" s="26"/>
      <c r="R23" s="26"/>
      <c r="S23" s="24"/>
      <c r="T23" s="26"/>
    </row>
    <row r="24" spans="1:20" s="16" customFormat="1" ht="40.5">
      <c r="A24" s="43">
        <v>103014898</v>
      </c>
      <c r="B24" s="20" t="s">
        <v>113</v>
      </c>
      <c r="C24" s="10">
        <v>-9551</v>
      </c>
      <c r="D24" s="21">
        <v>-9551</v>
      </c>
      <c r="E24" s="50">
        <v>0</v>
      </c>
      <c r="F24" s="21" t="e">
        <f t="shared" si="0"/>
        <v>#REF!</v>
      </c>
      <c r="G24" s="15" t="e">
        <f>#REF!</f>
        <v>#REF!</v>
      </c>
      <c r="H24" s="9"/>
      <c r="I24" s="12">
        <v>2120804</v>
      </c>
      <c r="J24" s="13" t="s">
        <v>28</v>
      </c>
      <c r="K24" s="35" t="e">
        <f t="shared" si="7"/>
        <v>#REF!</v>
      </c>
      <c r="L24" s="55" t="e">
        <f>基金支出!#REF!</f>
        <v>#REF!</v>
      </c>
      <c r="M24" s="44"/>
      <c r="N24" s="44"/>
      <c r="O24" s="44"/>
      <c r="P24" s="26"/>
      <c r="Q24" s="26"/>
      <c r="R24" s="26"/>
      <c r="S24" s="24"/>
      <c r="T24" s="26"/>
    </row>
    <row r="25" spans="1:20" s="16" customFormat="1" ht="40.5">
      <c r="A25" s="43"/>
      <c r="B25" s="20"/>
      <c r="C25" s="10">
        <v>0</v>
      </c>
      <c r="D25" s="21">
        <v>0</v>
      </c>
      <c r="E25" s="50">
        <v>0</v>
      </c>
      <c r="F25" s="21">
        <f t="shared" si="0"/>
        <v>0</v>
      </c>
      <c r="G25" s="15"/>
      <c r="H25" s="9"/>
      <c r="I25" s="12">
        <v>2120805</v>
      </c>
      <c r="J25" s="13" t="s">
        <v>29</v>
      </c>
      <c r="K25" s="35" t="e">
        <f t="shared" si="7"/>
        <v>#REF!</v>
      </c>
      <c r="L25" s="55" t="e">
        <f>基金支出!#REF!</f>
        <v>#REF!</v>
      </c>
      <c r="M25" s="44"/>
      <c r="N25" s="44"/>
      <c r="O25" s="44"/>
      <c r="P25" s="26"/>
      <c r="Q25" s="26"/>
      <c r="R25" s="26"/>
      <c r="S25" s="24"/>
      <c r="T25" s="26">
        <f t="shared" si="2"/>
        <v>0</v>
      </c>
    </row>
    <row r="26" spans="1:20" s="16" customFormat="1" ht="40.5">
      <c r="A26" s="43"/>
      <c r="B26" s="20"/>
      <c r="C26" s="10">
        <v>-770</v>
      </c>
      <c r="D26" s="21">
        <v>-863</v>
      </c>
      <c r="E26" s="50">
        <v>93</v>
      </c>
      <c r="F26" s="21">
        <f t="shared" si="0"/>
        <v>0</v>
      </c>
      <c r="G26" s="15"/>
      <c r="H26" s="9">
        <v>0</v>
      </c>
      <c r="I26" s="12">
        <v>2120806</v>
      </c>
      <c r="J26" s="13" t="s">
        <v>30</v>
      </c>
      <c r="K26" s="35" t="e">
        <f t="shared" si="7"/>
        <v>#REF!</v>
      </c>
      <c r="L26" s="55" t="e">
        <f>基金支出!#REF!-M26</f>
        <v>#REF!</v>
      </c>
      <c r="M26" s="44">
        <v>93</v>
      </c>
      <c r="N26" s="44"/>
      <c r="O26" s="44"/>
      <c r="P26" s="26"/>
      <c r="Q26" s="26"/>
      <c r="R26" s="26"/>
      <c r="S26" s="24"/>
      <c r="T26" s="26"/>
    </row>
    <row r="27" spans="1:20" s="16" customFormat="1" ht="67.5">
      <c r="A27" s="43"/>
      <c r="B27" s="20"/>
      <c r="C27" s="10">
        <v>-5089</v>
      </c>
      <c r="D27" s="21">
        <v>-5089</v>
      </c>
      <c r="E27" s="50">
        <v>0</v>
      </c>
      <c r="F27" s="21">
        <f t="shared" si="0"/>
        <v>0</v>
      </c>
      <c r="G27" s="15"/>
      <c r="H27" s="9"/>
      <c r="I27" s="12">
        <v>2120899</v>
      </c>
      <c r="J27" s="13" t="s">
        <v>31</v>
      </c>
      <c r="K27" s="35" t="e">
        <f t="shared" si="7"/>
        <v>#REF!</v>
      </c>
      <c r="L27" s="55" t="e">
        <f>基金支出!#REF!</f>
        <v>#REF!</v>
      </c>
      <c r="M27" s="44"/>
      <c r="N27" s="44"/>
      <c r="O27" s="44"/>
      <c r="P27" s="26"/>
      <c r="Q27" s="26"/>
      <c r="R27" s="26"/>
      <c r="S27" s="24"/>
      <c r="T27" s="26"/>
    </row>
    <row r="28" spans="1:20" s="16" customFormat="1" ht="54">
      <c r="A28" s="43"/>
      <c r="B28" s="20"/>
      <c r="C28" s="10">
        <v>-41</v>
      </c>
      <c r="D28" s="21">
        <v>-41</v>
      </c>
      <c r="E28" s="50">
        <v>0</v>
      </c>
      <c r="F28" s="21">
        <f t="shared" si="0"/>
        <v>0</v>
      </c>
      <c r="G28" s="15"/>
      <c r="H28" s="9"/>
      <c r="I28" s="45">
        <v>23204</v>
      </c>
      <c r="J28" s="46" t="s">
        <v>63</v>
      </c>
      <c r="K28" s="35">
        <f t="shared" si="7"/>
        <v>0</v>
      </c>
      <c r="L28" s="55">
        <v>0</v>
      </c>
      <c r="M28" s="44"/>
      <c r="N28" s="44"/>
      <c r="O28" s="53" t="e">
        <f>基金支出!#REF!</f>
        <v>#REF!</v>
      </c>
      <c r="P28" s="26"/>
      <c r="Q28" s="26"/>
      <c r="R28" s="26"/>
      <c r="S28" s="24"/>
      <c r="T28" s="26"/>
    </row>
    <row r="29" spans="1:20" s="16" customFormat="1" ht="54">
      <c r="A29" s="43"/>
      <c r="B29" s="20"/>
      <c r="C29" s="10">
        <v>-62</v>
      </c>
      <c r="D29" s="21">
        <v>-62</v>
      </c>
      <c r="E29" s="50">
        <v>0</v>
      </c>
      <c r="F29" s="21">
        <f t="shared" si="0"/>
        <v>0</v>
      </c>
      <c r="G29" s="15"/>
      <c r="H29" s="9"/>
      <c r="I29" s="45">
        <v>23304</v>
      </c>
      <c r="J29" s="46" t="s">
        <v>87</v>
      </c>
      <c r="K29" s="35">
        <f t="shared" si="7"/>
        <v>0</v>
      </c>
      <c r="L29" s="55"/>
      <c r="M29" s="44"/>
      <c r="N29" s="44"/>
      <c r="O29" s="53" t="e">
        <f>基金支出!#REF!</f>
        <v>#REF!</v>
      </c>
      <c r="P29" s="26"/>
      <c r="Q29" s="26"/>
      <c r="R29" s="26"/>
      <c r="S29" s="24"/>
      <c r="T29" s="26"/>
    </row>
    <row r="30" spans="1:20" ht="81">
      <c r="A30" s="27">
        <v>1030144</v>
      </c>
      <c r="B30" s="28" t="s">
        <v>6</v>
      </c>
      <c r="C30" s="21">
        <v>12</v>
      </c>
      <c r="D30" s="21">
        <v>12</v>
      </c>
      <c r="E30" s="48">
        <v>0</v>
      </c>
      <c r="F30" s="21" t="e">
        <f t="shared" si="0"/>
        <v>#REF!</v>
      </c>
      <c r="G30" s="21" t="e">
        <f>#REF!</f>
        <v>#REF!</v>
      </c>
      <c r="H30" s="21">
        <v>0</v>
      </c>
      <c r="I30" s="30">
        <v>21209</v>
      </c>
      <c r="J30" s="23" t="s">
        <v>32</v>
      </c>
      <c r="K30" s="35" t="e">
        <f>L30+M30</f>
        <v>#REF!</v>
      </c>
      <c r="L30" s="24" t="e">
        <f>D30+G30</f>
        <v>#REF!</v>
      </c>
      <c r="M30" s="24">
        <f>E30+H30</f>
        <v>0</v>
      </c>
      <c r="N30" s="26">
        <v>0</v>
      </c>
      <c r="O30" s="26">
        <v>0</v>
      </c>
      <c r="P30" s="26" t="e">
        <f t="shared" si="1"/>
        <v>#REF!</v>
      </c>
      <c r="Q30" s="26" t="e">
        <f t="shared" si="3"/>
        <v>#REF!</v>
      </c>
      <c r="R30" s="26">
        <f t="shared" si="4"/>
        <v>0</v>
      </c>
      <c r="S30" s="24" t="e">
        <f t="shared" si="5"/>
        <v>#REF!</v>
      </c>
      <c r="T30" s="26" t="e">
        <f t="shared" si="2"/>
        <v>#REF!</v>
      </c>
    </row>
    <row r="31" spans="1:20" ht="81">
      <c r="A31" s="27">
        <v>1030147</v>
      </c>
      <c r="B31" s="28" t="s">
        <v>8</v>
      </c>
      <c r="C31" s="21">
        <v>60</v>
      </c>
      <c r="D31" s="21">
        <v>45</v>
      </c>
      <c r="E31" s="48">
        <v>15</v>
      </c>
      <c r="F31" s="21" t="e">
        <f t="shared" si="0"/>
        <v>#REF!</v>
      </c>
      <c r="G31" s="21" t="e">
        <f>#REF!</f>
        <v>#REF!</v>
      </c>
      <c r="H31" s="21">
        <v>0</v>
      </c>
      <c r="I31" s="30">
        <v>21211</v>
      </c>
      <c r="J31" s="23" t="s">
        <v>35</v>
      </c>
      <c r="K31" s="35" t="e">
        <f>L31+M31</f>
        <v>#REF!</v>
      </c>
      <c r="L31" s="24" t="e">
        <f>D31+G31</f>
        <v>#REF!</v>
      </c>
      <c r="M31" s="24">
        <f>E31+H31</f>
        <v>15</v>
      </c>
      <c r="N31" s="25"/>
      <c r="O31" s="25"/>
      <c r="P31" s="26" t="e">
        <f t="shared" si="1"/>
        <v>#REF!</v>
      </c>
      <c r="Q31" s="26" t="e">
        <f t="shared" si="3"/>
        <v>#REF!</v>
      </c>
      <c r="R31" s="26">
        <f t="shared" si="4"/>
        <v>0</v>
      </c>
      <c r="S31" s="24" t="e">
        <f t="shared" si="5"/>
        <v>#REF!</v>
      </c>
      <c r="T31" s="26" t="e">
        <f t="shared" si="2"/>
        <v>#REF!</v>
      </c>
    </row>
    <row r="32" spans="1:20" ht="94.5">
      <c r="A32" s="27"/>
      <c r="B32" s="28" t="s">
        <v>68</v>
      </c>
      <c r="C32" s="21">
        <v>6237</v>
      </c>
      <c r="D32" s="21">
        <v>261</v>
      </c>
      <c r="E32" s="48">
        <v>5976</v>
      </c>
      <c r="F32" s="21">
        <f t="shared" si="0"/>
        <v>0</v>
      </c>
      <c r="G32" s="21">
        <v>0</v>
      </c>
      <c r="H32" s="21">
        <f>H33+H34</f>
        <v>0</v>
      </c>
      <c r="I32" s="22">
        <v>21212</v>
      </c>
      <c r="J32" s="23" t="s">
        <v>36</v>
      </c>
      <c r="K32" s="35">
        <f>K33+K34</f>
        <v>6237</v>
      </c>
      <c r="L32" s="24">
        <f>K32-M32</f>
        <v>261</v>
      </c>
      <c r="M32" s="35">
        <f>M33+M34</f>
        <v>5976</v>
      </c>
      <c r="N32" s="35">
        <f>N33+N34</f>
        <v>0</v>
      </c>
      <c r="O32" s="35">
        <f>O33+O34</f>
        <v>0</v>
      </c>
      <c r="P32" s="26">
        <f t="shared" si="1"/>
        <v>0</v>
      </c>
      <c r="Q32" s="26">
        <f t="shared" si="3"/>
        <v>0</v>
      </c>
      <c r="R32" s="26">
        <f t="shared" si="4"/>
        <v>0</v>
      </c>
      <c r="S32" s="24">
        <v>0</v>
      </c>
      <c r="T32" s="26">
        <f t="shared" si="2"/>
        <v>0</v>
      </c>
    </row>
    <row r="33" spans="1:20" ht="67.5">
      <c r="A33" s="27"/>
      <c r="B33" s="20" t="s">
        <v>94</v>
      </c>
      <c r="C33" s="21">
        <v>2480</v>
      </c>
      <c r="D33" s="21">
        <v>0</v>
      </c>
      <c r="E33" s="49">
        <v>2480</v>
      </c>
      <c r="F33" s="21">
        <f t="shared" si="0"/>
        <v>0</v>
      </c>
      <c r="G33" s="21"/>
      <c r="H33" s="21">
        <v>0</v>
      </c>
      <c r="I33" s="30"/>
      <c r="J33" s="20" t="s">
        <v>94</v>
      </c>
      <c r="K33" s="35">
        <f>L33+M33</f>
        <v>2480</v>
      </c>
      <c r="L33" s="24">
        <f aca="true" t="shared" si="8" ref="L33:M36">D33+G33</f>
        <v>0</v>
      </c>
      <c r="M33" s="24">
        <f t="shared" si="8"/>
        <v>2480</v>
      </c>
      <c r="N33" s="25"/>
      <c r="O33" s="25"/>
      <c r="P33" s="26">
        <f t="shared" si="1"/>
        <v>0</v>
      </c>
      <c r="Q33" s="26">
        <f t="shared" si="3"/>
        <v>0</v>
      </c>
      <c r="R33" s="26">
        <f t="shared" si="4"/>
        <v>0</v>
      </c>
      <c r="S33" s="24">
        <f t="shared" si="5"/>
        <v>0</v>
      </c>
      <c r="T33" s="26">
        <f t="shared" si="2"/>
        <v>0</v>
      </c>
    </row>
    <row r="34" spans="1:20" ht="54">
      <c r="A34" s="27"/>
      <c r="B34" s="20" t="s">
        <v>95</v>
      </c>
      <c r="C34" s="34">
        <v>3757</v>
      </c>
      <c r="D34" s="21">
        <v>261</v>
      </c>
      <c r="E34" s="49">
        <v>3496</v>
      </c>
      <c r="F34" s="21">
        <f t="shared" si="0"/>
        <v>0</v>
      </c>
      <c r="G34" s="21"/>
      <c r="H34" s="21">
        <v>0</v>
      </c>
      <c r="I34" s="30"/>
      <c r="J34" s="20" t="s">
        <v>95</v>
      </c>
      <c r="K34" s="35">
        <f>L34+M34</f>
        <v>3757</v>
      </c>
      <c r="L34" s="24">
        <f t="shared" si="8"/>
        <v>261</v>
      </c>
      <c r="M34" s="24">
        <f t="shared" si="8"/>
        <v>3496</v>
      </c>
      <c r="N34" s="25"/>
      <c r="O34" s="25"/>
      <c r="P34" s="26">
        <f t="shared" si="1"/>
        <v>0</v>
      </c>
      <c r="Q34" s="26">
        <f t="shared" si="3"/>
        <v>0</v>
      </c>
      <c r="R34" s="26">
        <f t="shared" si="4"/>
        <v>0</v>
      </c>
      <c r="S34" s="24">
        <v>0</v>
      </c>
      <c r="T34" s="26">
        <f t="shared" si="2"/>
        <v>0</v>
      </c>
    </row>
    <row r="35" spans="1:20" ht="81">
      <c r="A35" s="27">
        <v>1030156</v>
      </c>
      <c r="B35" s="28" t="s">
        <v>9</v>
      </c>
      <c r="C35" s="38">
        <f>SUM(D35:E35)</f>
        <v>38</v>
      </c>
      <c r="D35" s="21">
        <v>38</v>
      </c>
      <c r="E35" s="51">
        <v>0</v>
      </c>
      <c r="F35" s="21" t="e">
        <f t="shared" si="0"/>
        <v>#REF!</v>
      </c>
      <c r="G35" s="26" t="e">
        <f>#REF!</f>
        <v>#REF!</v>
      </c>
      <c r="H35" s="26">
        <v>0</v>
      </c>
      <c r="I35" s="30">
        <v>21213</v>
      </c>
      <c r="J35" s="23" t="s">
        <v>37</v>
      </c>
      <c r="K35" s="35" t="e">
        <f>L35+M35</f>
        <v>#REF!</v>
      </c>
      <c r="L35" s="24" t="e">
        <f t="shared" si="8"/>
        <v>#REF!</v>
      </c>
      <c r="M35" s="24">
        <f t="shared" si="8"/>
        <v>0</v>
      </c>
      <c r="N35" s="26"/>
      <c r="O35" s="26"/>
      <c r="P35" s="26" t="e">
        <f t="shared" si="1"/>
        <v>#REF!</v>
      </c>
      <c r="Q35" s="26" t="e">
        <f t="shared" si="3"/>
        <v>#REF!</v>
      </c>
      <c r="R35" s="26">
        <f t="shared" si="4"/>
        <v>0</v>
      </c>
      <c r="S35" s="24" t="e">
        <f t="shared" si="5"/>
        <v>#REF!</v>
      </c>
      <c r="T35" s="26" t="e">
        <f t="shared" si="2"/>
        <v>#REF!</v>
      </c>
    </row>
    <row r="36" spans="1:20" ht="67.5">
      <c r="A36" s="27">
        <v>1030178</v>
      </c>
      <c r="B36" s="28" t="s">
        <v>10</v>
      </c>
      <c r="C36" s="38">
        <v>140</v>
      </c>
      <c r="D36" s="21">
        <v>140</v>
      </c>
      <c r="E36" s="51">
        <v>0</v>
      </c>
      <c r="F36" s="21" t="e">
        <f t="shared" si="0"/>
        <v>#REF!</v>
      </c>
      <c r="G36" s="26" t="e">
        <f>#REF!</f>
        <v>#REF!</v>
      </c>
      <c r="H36" s="26">
        <v>0</v>
      </c>
      <c r="I36" s="30">
        <v>21214</v>
      </c>
      <c r="J36" s="23" t="s">
        <v>39</v>
      </c>
      <c r="K36" s="35" t="e">
        <f>L36+M36</f>
        <v>#REF!</v>
      </c>
      <c r="L36" s="24" t="e">
        <f t="shared" si="8"/>
        <v>#REF!</v>
      </c>
      <c r="M36" s="24">
        <f t="shared" si="8"/>
        <v>0</v>
      </c>
      <c r="N36" s="26"/>
      <c r="O36" s="26"/>
      <c r="P36" s="26" t="e">
        <f t="shared" si="1"/>
        <v>#REF!</v>
      </c>
      <c r="Q36" s="26" t="e">
        <f t="shared" si="3"/>
        <v>#REF!</v>
      </c>
      <c r="R36" s="26">
        <f t="shared" si="4"/>
        <v>0</v>
      </c>
      <c r="S36" s="24" t="e">
        <f t="shared" si="5"/>
        <v>#REF!</v>
      </c>
      <c r="T36" s="26" t="e">
        <f t="shared" si="2"/>
        <v>#REF!</v>
      </c>
    </row>
    <row r="37" spans="1:20" ht="27">
      <c r="A37" s="27"/>
      <c r="B37" s="28"/>
      <c r="C37" s="38">
        <v>-10</v>
      </c>
      <c r="D37" s="21">
        <v>0</v>
      </c>
      <c r="E37" s="51">
        <v>-10</v>
      </c>
      <c r="F37" s="21">
        <f t="shared" si="0"/>
        <v>0</v>
      </c>
      <c r="G37" s="26"/>
      <c r="H37" s="26"/>
      <c r="I37" s="22">
        <v>213</v>
      </c>
      <c r="J37" s="23" t="s">
        <v>18</v>
      </c>
      <c r="K37" s="35">
        <f>K38</f>
        <v>34</v>
      </c>
      <c r="L37" s="24">
        <f>K37-M37</f>
        <v>0</v>
      </c>
      <c r="M37" s="26">
        <f>M38</f>
        <v>34</v>
      </c>
      <c r="N37" s="26">
        <f>N38</f>
        <v>0</v>
      </c>
      <c r="O37" s="26">
        <f>O38</f>
        <v>0</v>
      </c>
      <c r="P37" s="26">
        <f t="shared" si="1"/>
        <v>-44</v>
      </c>
      <c r="Q37" s="26">
        <f t="shared" si="3"/>
        <v>0</v>
      </c>
      <c r="R37" s="26">
        <f t="shared" si="4"/>
        <v>-44</v>
      </c>
      <c r="S37" s="24">
        <f t="shared" si="5"/>
        <v>0</v>
      </c>
      <c r="T37" s="26">
        <f t="shared" si="2"/>
        <v>0</v>
      </c>
    </row>
    <row r="38" spans="1:20" ht="81">
      <c r="A38" s="27"/>
      <c r="B38" s="28" t="s">
        <v>79</v>
      </c>
      <c r="C38" s="38">
        <v>34</v>
      </c>
      <c r="D38" s="21">
        <v>0</v>
      </c>
      <c r="E38" s="51">
        <v>34</v>
      </c>
      <c r="F38" s="21">
        <f t="shared" si="0"/>
        <v>0</v>
      </c>
      <c r="G38" s="26"/>
      <c r="H38" s="26"/>
      <c r="I38" s="30">
        <v>21366</v>
      </c>
      <c r="J38" s="31" t="s">
        <v>40</v>
      </c>
      <c r="K38" s="35">
        <f>L38+M38</f>
        <v>34</v>
      </c>
      <c r="L38" s="24">
        <f>D38+G38</f>
        <v>0</v>
      </c>
      <c r="M38" s="24">
        <f>E38+H38</f>
        <v>34</v>
      </c>
      <c r="N38" s="25"/>
      <c r="O38" s="25"/>
      <c r="P38" s="26">
        <f t="shared" si="1"/>
        <v>0</v>
      </c>
      <c r="Q38" s="26">
        <f t="shared" si="3"/>
        <v>0</v>
      </c>
      <c r="R38" s="26">
        <f t="shared" si="4"/>
        <v>0</v>
      </c>
      <c r="S38" s="24">
        <f t="shared" si="5"/>
        <v>0</v>
      </c>
      <c r="T38" s="26">
        <f t="shared" si="2"/>
        <v>0</v>
      </c>
    </row>
    <row r="39" spans="1:20" ht="27">
      <c r="A39" s="27"/>
      <c r="B39" s="28"/>
      <c r="C39" s="38">
        <v>0</v>
      </c>
      <c r="D39" s="21">
        <v>0</v>
      </c>
      <c r="E39" s="51">
        <v>0</v>
      </c>
      <c r="F39" s="21">
        <f t="shared" si="0"/>
        <v>0</v>
      </c>
      <c r="G39" s="26"/>
      <c r="H39" s="26"/>
      <c r="I39" s="22">
        <v>214</v>
      </c>
      <c r="J39" s="23" t="s">
        <v>69</v>
      </c>
      <c r="K39" s="35">
        <f>K40</f>
        <v>20</v>
      </c>
      <c r="L39" s="24">
        <f>K39-M39</f>
        <v>0</v>
      </c>
      <c r="M39" s="26">
        <f>M40</f>
        <v>20</v>
      </c>
      <c r="N39" s="26">
        <f>N40</f>
        <v>0</v>
      </c>
      <c r="O39" s="26">
        <f>O40</f>
        <v>0</v>
      </c>
      <c r="P39" s="26">
        <f t="shared" si="1"/>
        <v>-20</v>
      </c>
      <c r="Q39" s="26">
        <f t="shared" si="3"/>
        <v>0</v>
      </c>
      <c r="R39" s="26">
        <f t="shared" si="4"/>
        <v>-20</v>
      </c>
      <c r="S39" s="24">
        <f t="shared" si="5"/>
        <v>0</v>
      </c>
      <c r="T39" s="26">
        <f t="shared" si="2"/>
        <v>0</v>
      </c>
    </row>
    <row r="40" spans="1:20" ht="67.5">
      <c r="A40" s="27"/>
      <c r="B40" s="28" t="s">
        <v>80</v>
      </c>
      <c r="C40" s="38">
        <v>20</v>
      </c>
      <c r="D40" s="21">
        <v>0</v>
      </c>
      <c r="E40" s="51">
        <v>20</v>
      </c>
      <c r="F40" s="21">
        <f t="shared" si="0"/>
        <v>0</v>
      </c>
      <c r="G40" s="26"/>
      <c r="H40" s="26">
        <v>0</v>
      </c>
      <c r="I40" s="30">
        <v>21463</v>
      </c>
      <c r="J40" s="31" t="s">
        <v>70</v>
      </c>
      <c r="K40" s="35">
        <f>L40+M40</f>
        <v>20</v>
      </c>
      <c r="L40" s="24">
        <f>D40+G40</f>
        <v>0</v>
      </c>
      <c r="M40" s="24">
        <f>E40+H40</f>
        <v>20</v>
      </c>
      <c r="N40" s="25"/>
      <c r="O40" s="25"/>
      <c r="P40" s="26">
        <f t="shared" si="1"/>
        <v>0</v>
      </c>
      <c r="Q40" s="26">
        <f t="shared" si="3"/>
        <v>0</v>
      </c>
      <c r="R40" s="26">
        <f t="shared" si="4"/>
        <v>0</v>
      </c>
      <c r="S40" s="24">
        <f t="shared" si="5"/>
        <v>0</v>
      </c>
      <c r="T40" s="26">
        <f t="shared" si="2"/>
        <v>0</v>
      </c>
    </row>
    <row r="41" spans="1:20" ht="13.5">
      <c r="A41" s="27"/>
      <c r="B41" s="28"/>
      <c r="C41" s="38">
        <v>-1407</v>
      </c>
      <c r="D41" s="21">
        <v>-993</v>
      </c>
      <c r="E41" s="51">
        <v>-414</v>
      </c>
      <c r="F41" s="21">
        <f t="shared" si="0"/>
        <v>0</v>
      </c>
      <c r="G41" s="26"/>
      <c r="H41" s="26"/>
      <c r="I41" s="22">
        <v>229</v>
      </c>
      <c r="J41" s="23" t="s">
        <v>43</v>
      </c>
      <c r="K41" s="35" t="e">
        <f>K42+K43+K44</f>
        <v>#REF!</v>
      </c>
      <c r="L41" s="24" t="e">
        <f>K41-M41</f>
        <v>#REF!</v>
      </c>
      <c r="M41" s="26">
        <f>M42+M43+M44</f>
        <v>536</v>
      </c>
      <c r="N41" s="26">
        <f>N42+N43+N44</f>
        <v>0</v>
      </c>
      <c r="O41" s="26">
        <f>O42+O43+O44</f>
        <v>0</v>
      </c>
      <c r="P41" s="26" t="e">
        <f t="shared" si="1"/>
        <v>#REF!</v>
      </c>
      <c r="Q41" s="26" t="e">
        <f t="shared" si="3"/>
        <v>#REF!</v>
      </c>
      <c r="R41" s="26">
        <f t="shared" si="4"/>
        <v>-950</v>
      </c>
      <c r="S41" s="26">
        <f>S42+S43+S44</f>
        <v>0</v>
      </c>
      <c r="T41" s="26"/>
    </row>
    <row r="42" spans="1:20" ht="81">
      <c r="A42" s="27"/>
      <c r="B42" s="28"/>
      <c r="C42" s="38">
        <v>0</v>
      </c>
      <c r="D42" s="21">
        <v>0</v>
      </c>
      <c r="E42" s="51">
        <v>0</v>
      </c>
      <c r="F42" s="21">
        <f t="shared" si="0"/>
        <v>0</v>
      </c>
      <c r="G42" s="26"/>
      <c r="H42" s="26"/>
      <c r="I42" s="30">
        <v>22904</v>
      </c>
      <c r="J42" s="23" t="s">
        <v>54</v>
      </c>
      <c r="K42" s="35"/>
      <c r="L42" s="24">
        <f>K42-M42</f>
        <v>0</v>
      </c>
      <c r="M42" s="26"/>
      <c r="N42" s="25"/>
      <c r="O42" s="25"/>
      <c r="P42" s="26">
        <f t="shared" si="1"/>
        <v>0</v>
      </c>
      <c r="Q42" s="26">
        <f t="shared" si="3"/>
        <v>0</v>
      </c>
      <c r="R42" s="26">
        <f t="shared" si="4"/>
        <v>0</v>
      </c>
      <c r="S42" s="24">
        <f t="shared" si="5"/>
        <v>0</v>
      </c>
      <c r="T42" s="26">
        <f t="shared" si="2"/>
        <v>0</v>
      </c>
    </row>
    <row r="43" spans="1:20" ht="67.5">
      <c r="A43" s="27"/>
      <c r="B43" s="28" t="s">
        <v>81</v>
      </c>
      <c r="C43" s="38">
        <v>0</v>
      </c>
      <c r="D43" s="21">
        <v>0</v>
      </c>
      <c r="E43" s="51">
        <v>0</v>
      </c>
      <c r="F43" s="21">
        <f t="shared" si="0"/>
        <v>140</v>
      </c>
      <c r="G43" s="26"/>
      <c r="H43" s="38">
        <v>140</v>
      </c>
      <c r="I43" s="30">
        <v>22908</v>
      </c>
      <c r="J43" s="23" t="s">
        <v>44</v>
      </c>
      <c r="K43" s="35">
        <f>L43+M43</f>
        <v>140</v>
      </c>
      <c r="L43" s="24">
        <f>D43+G43</f>
        <v>0</v>
      </c>
      <c r="M43" s="24">
        <f>E43+H43</f>
        <v>140</v>
      </c>
      <c r="N43" s="25"/>
      <c r="O43" s="25"/>
      <c r="P43" s="26">
        <f t="shared" si="1"/>
        <v>0</v>
      </c>
      <c r="Q43" s="26">
        <f t="shared" si="3"/>
        <v>0</v>
      </c>
      <c r="R43" s="26">
        <f t="shared" si="4"/>
        <v>0</v>
      </c>
      <c r="S43" s="24">
        <f t="shared" si="5"/>
        <v>0</v>
      </c>
      <c r="T43" s="26">
        <f t="shared" si="2"/>
        <v>0</v>
      </c>
    </row>
    <row r="44" spans="1:20" ht="67.5">
      <c r="A44" s="27">
        <v>1030155</v>
      </c>
      <c r="B44" s="28" t="s">
        <v>11</v>
      </c>
      <c r="C44" s="38">
        <v>644</v>
      </c>
      <c r="D44" s="21">
        <v>248</v>
      </c>
      <c r="E44" s="51">
        <v>396</v>
      </c>
      <c r="F44" s="21" t="e">
        <f t="shared" si="0"/>
        <v>#REF!</v>
      </c>
      <c r="G44" s="26" t="e">
        <f>G45+G50</f>
        <v>#REF!</v>
      </c>
      <c r="H44" s="26">
        <f>H45+H50</f>
        <v>0</v>
      </c>
      <c r="I44" s="30">
        <v>22960</v>
      </c>
      <c r="J44" s="23" t="s">
        <v>46</v>
      </c>
      <c r="K44" s="35" t="e">
        <f>L44+M44</f>
        <v>#REF!</v>
      </c>
      <c r="L44" s="24" t="e">
        <f>D44+G44</f>
        <v>#REF!</v>
      </c>
      <c r="M44" s="24">
        <f>E44+H44</f>
        <v>396</v>
      </c>
      <c r="N44" s="26">
        <f>N45+N50</f>
        <v>0</v>
      </c>
      <c r="O44" s="26">
        <f>O45+O50</f>
        <v>0</v>
      </c>
      <c r="P44" s="26" t="e">
        <f t="shared" si="1"/>
        <v>#REF!</v>
      </c>
      <c r="Q44" s="26"/>
      <c r="R44" s="26"/>
      <c r="S44" s="24"/>
      <c r="T44" s="26">
        <f t="shared" si="2"/>
        <v>0</v>
      </c>
    </row>
    <row r="45" spans="1:20" ht="13.5">
      <c r="A45" s="27"/>
      <c r="B45" s="28" t="s">
        <v>82</v>
      </c>
      <c r="C45" s="39">
        <v>554</v>
      </c>
      <c r="D45" s="21">
        <v>190</v>
      </c>
      <c r="E45" s="52">
        <v>364</v>
      </c>
      <c r="F45" s="21" t="e">
        <f t="shared" si="0"/>
        <v>#REF!</v>
      </c>
      <c r="G45" s="37" t="e">
        <f>SUM(G46:G49)</f>
        <v>#REF!</v>
      </c>
      <c r="H45" s="37">
        <f>SUM(H46:H49)</f>
        <v>0</v>
      </c>
      <c r="I45" s="30"/>
      <c r="J45" s="23" t="s">
        <v>82</v>
      </c>
      <c r="K45" s="35" t="e">
        <f>K46+K47+K48+K49</f>
        <v>#REF!</v>
      </c>
      <c r="L45" s="24" t="e">
        <f>K45-M45</f>
        <v>#REF!</v>
      </c>
      <c r="M45" s="35">
        <f>M46+M47+M48+M49</f>
        <v>367</v>
      </c>
      <c r="N45" s="35">
        <f>N46+N47+N48+N49</f>
        <v>0</v>
      </c>
      <c r="O45" s="35">
        <f>O46+O47+O48+O49</f>
        <v>0</v>
      </c>
      <c r="P45" s="26"/>
      <c r="Q45" s="26"/>
      <c r="R45" s="26"/>
      <c r="S45" s="24"/>
      <c r="T45" s="26">
        <f t="shared" si="2"/>
        <v>0</v>
      </c>
    </row>
    <row r="46" spans="1:20" ht="81">
      <c r="A46" s="27"/>
      <c r="B46" s="20" t="s">
        <v>96</v>
      </c>
      <c r="C46" s="38">
        <v>921</v>
      </c>
      <c r="D46" s="21">
        <v>681</v>
      </c>
      <c r="E46" s="51">
        <v>240</v>
      </c>
      <c r="F46" s="21" t="e">
        <f t="shared" si="0"/>
        <v>#REF!</v>
      </c>
      <c r="G46" s="26" t="e">
        <f>#REF!</f>
        <v>#REF!</v>
      </c>
      <c r="H46" s="26">
        <v>0</v>
      </c>
      <c r="I46" s="30"/>
      <c r="J46" s="20" t="s">
        <v>96</v>
      </c>
      <c r="K46" s="35" t="e">
        <f>L46+M46</f>
        <v>#REF!</v>
      </c>
      <c r="L46" s="24" t="e">
        <f aca="true" t="shared" si="9" ref="L46:M50">D46+G46</f>
        <v>#REF!</v>
      </c>
      <c r="M46" s="24">
        <f t="shared" si="9"/>
        <v>240</v>
      </c>
      <c r="N46" s="25"/>
      <c r="O46" s="25"/>
      <c r="P46" s="26" t="e">
        <f t="shared" si="1"/>
        <v>#REF!</v>
      </c>
      <c r="Q46" s="26" t="e">
        <f t="shared" si="3"/>
        <v>#REF!</v>
      </c>
      <c r="R46" s="26">
        <f t="shared" si="4"/>
        <v>0</v>
      </c>
      <c r="S46" s="24">
        <v>0</v>
      </c>
      <c r="T46" s="26"/>
    </row>
    <row r="47" spans="1:20" ht="81">
      <c r="A47" s="27"/>
      <c r="B47" s="20" t="s">
        <v>97</v>
      </c>
      <c r="C47" s="38">
        <v>59</v>
      </c>
      <c r="D47" s="21">
        <v>0</v>
      </c>
      <c r="E47" s="51">
        <v>59</v>
      </c>
      <c r="F47" s="21">
        <f t="shared" si="0"/>
        <v>0</v>
      </c>
      <c r="G47" s="26"/>
      <c r="H47" s="26">
        <v>0</v>
      </c>
      <c r="I47" s="30"/>
      <c r="J47" s="20" t="s">
        <v>97</v>
      </c>
      <c r="K47" s="35">
        <f>L47+M47</f>
        <v>59</v>
      </c>
      <c r="L47" s="24">
        <f t="shared" si="9"/>
        <v>0</v>
      </c>
      <c r="M47" s="24">
        <f t="shared" si="9"/>
        <v>59</v>
      </c>
      <c r="N47" s="25"/>
      <c r="O47" s="25"/>
      <c r="P47" s="26">
        <f t="shared" si="1"/>
        <v>0</v>
      </c>
      <c r="Q47" s="26">
        <f t="shared" si="3"/>
        <v>0</v>
      </c>
      <c r="R47" s="26">
        <f t="shared" si="4"/>
        <v>0</v>
      </c>
      <c r="S47" s="24">
        <f t="shared" si="5"/>
        <v>0</v>
      </c>
      <c r="T47" s="26">
        <f t="shared" si="2"/>
        <v>0</v>
      </c>
    </row>
    <row r="48" spans="1:20" ht="81">
      <c r="A48" s="27"/>
      <c r="B48" s="20" t="s">
        <v>98</v>
      </c>
      <c r="C48" s="38">
        <v>-331</v>
      </c>
      <c r="D48" s="21">
        <v>-390</v>
      </c>
      <c r="E48" s="51">
        <v>59</v>
      </c>
      <c r="F48" s="21">
        <f t="shared" si="0"/>
        <v>0</v>
      </c>
      <c r="G48" s="26"/>
      <c r="H48" s="26">
        <v>0</v>
      </c>
      <c r="I48" s="30"/>
      <c r="J48" s="20" t="s">
        <v>98</v>
      </c>
      <c r="K48" s="35">
        <f>L48+M48</f>
        <v>-331</v>
      </c>
      <c r="L48" s="24">
        <f t="shared" si="9"/>
        <v>-390</v>
      </c>
      <c r="M48" s="24">
        <f t="shared" si="9"/>
        <v>59</v>
      </c>
      <c r="N48" s="25"/>
      <c r="O48" s="25"/>
      <c r="P48" s="26">
        <f t="shared" si="1"/>
        <v>0</v>
      </c>
      <c r="Q48" s="26">
        <f t="shared" si="3"/>
        <v>0</v>
      </c>
      <c r="R48" s="26">
        <f t="shared" si="4"/>
        <v>0</v>
      </c>
      <c r="S48" s="24">
        <f t="shared" si="5"/>
        <v>0</v>
      </c>
      <c r="T48" s="26"/>
    </row>
    <row r="49" spans="1:20" ht="94.5">
      <c r="A49" s="27"/>
      <c r="B49" s="20" t="s">
        <v>99</v>
      </c>
      <c r="C49" s="38">
        <v>9</v>
      </c>
      <c r="D49" s="21">
        <v>0</v>
      </c>
      <c r="E49" s="51">
        <v>9</v>
      </c>
      <c r="F49" s="21">
        <f t="shared" si="0"/>
        <v>0</v>
      </c>
      <c r="G49" s="26"/>
      <c r="H49" s="26">
        <v>0</v>
      </c>
      <c r="I49" s="30"/>
      <c r="J49" s="20" t="s">
        <v>99</v>
      </c>
      <c r="K49" s="35">
        <f>L49+M49</f>
        <v>9</v>
      </c>
      <c r="L49" s="24">
        <f t="shared" si="9"/>
        <v>0</v>
      </c>
      <c r="M49" s="24">
        <f t="shared" si="9"/>
        <v>9</v>
      </c>
      <c r="N49" s="25"/>
      <c r="O49" s="25"/>
      <c r="P49" s="26">
        <f t="shared" si="1"/>
        <v>0</v>
      </c>
      <c r="Q49" s="26">
        <f t="shared" si="3"/>
        <v>0</v>
      </c>
      <c r="R49" s="26">
        <f t="shared" si="4"/>
        <v>0</v>
      </c>
      <c r="S49" s="24">
        <f t="shared" si="5"/>
        <v>0</v>
      </c>
      <c r="T49" s="26">
        <f t="shared" si="2"/>
        <v>0</v>
      </c>
    </row>
    <row r="50" spans="1:20" ht="13.5">
      <c r="A50" s="27"/>
      <c r="B50" s="28" t="s">
        <v>83</v>
      </c>
      <c r="C50" s="39">
        <v>89.9</v>
      </c>
      <c r="D50" s="21">
        <v>57.900000000000006</v>
      </c>
      <c r="E50" s="52">
        <v>32</v>
      </c>
      <c r="F50" s="21" t="e">
        <f t="shared" si="0"/>
        <v>#REF!</v>
      </c>
      <c r="G50" s="35" t="e">
        <f>#REF!</f>
        <v>#REF!</v>
      </c>
      <c r="H50" s="26">
        <v>0</v>
      </c>
      <c r="I50" s="30"/>
      <c r="J50" s="23" t="s">
        <v>83</v>
      </c>
      <c r="K50" s="35" t="e">
        <f>L50+M50</f>
        <v>#REF!</v>
      </c>
      <c r="L50" s="24" t="e">
        <f t="shared" si="9"/>
        <v>#REF!</v>
      </c>
      <c r="M50" s="24">
        <f t="shared" si="9"/>
        <v>32</v>
      </c>
      <c r="N50" s="19"/>
      <c r="O50" s="19"/>
      <c r="P50" s="26" t="e">
        <f t="shared" si="1"/>
        <v>#REF!</v>
      </c>
      <c r="Q50" s="26" t="e">
        <f t="shared" si="3"/>
        <v>#REF!</v>
      </c>
      <c r="R50" s="26">
        <f t="shared" si="4"/>
        <v>0</v>
      </c>
      <c r="S50" s="24" t="e">
        <f t="shared" si="5"/>
        <v>#REF!</v>
      </c>
      <c r="T50" s="26" t="e">
        <f t="shared" si="2"/>
        <v>#REF!</v>
      </c>
    </row>
  </sheetData>
  <sheetProtection/>
  <mergeCells count="18">
    <mergeCell ref="T3:T5"/>
    <mergeCell ref="C4:E4"/>
    <mergeCell ref="F4:H4"/>
    <mergeCell ref="I4:I5"/>
    <mergeCell ref="J4:J5"/>
    <mergeCell ref="N4:N5"/>
    <mergeCell ref="O4:O5"/>
    <mergeCell ref="P4:P5"/>
    <mergeCell ref="Q4:Q5"/>
    <mergeCell ref="R4:R5"/>
    <mergeCell ref="A1:S1"/>
    <mergeCell ref="A3:H3"/>
    <mergeCell ref="I3:O3"/>
    <mergeCell ref="P3:R3"/>
    <mergeCell ref="S3:S5"/>
    <mergeCell ref="K4:M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D20" sqref="D20"/>
    </sheetView>
  </sheetViews>
  <sheetFormatPr defaultColWidth="9.00390625" defaultRowHeight="14.25"/>
  <cols>
    <col min="1" max="1" width="19.875" style="64" customWidth="1"/>
    <col min="2" max="2" width="37.00390625" style="64" customWidth="1"/>
    <col min="3" max="3" width="15.50390625" style="65" customWidth="1"/>
    <col min="4" max="4" width="15.625" style="64" customWidth="1"/>
    <col min="5" max="5" width="16.375" style="64" customWidth="1"/>
    <col min="6" max="16384" width="9.00390625" style="64" customWidth="1"/>
  </cols>
  <sheetData>
    <row r="1" spans="1:3" ht="21.75" customHeight="1">
      <c r="A1" s="101" t="s">
        <v>152</v>
      </c>
      <c r="B1" s="101"/>
      <c r="C1" s="101"/>
    </row>
    <row r="2" ht="17.25" customHeight="1">
      <c r="E2" s="102" t="s">
        <v>0</v>
      </c>
    </row>
    <row r="3" spans="1:5" s="68" customFormat="1" ht="33" customHeight="1">
      <c r="A3" s="66" t="s">
        <v>133</v>
      </c>
      <c r="B3" s="66" t="s">
        <v>134</v>
      </c>
      <c r="C3" s="67" t="s">
        <v>135</v>
      </c>
      <c r="D3" s="104" t="s">
        <v>154</v>
      </c>
      <c r="E3" s="103" t="s">
        <v>155</v>
      </c>
    </row>
    <row r="4" spans="1:5" ht="19.5" customHeight="1">
      <c r="A4" s="69" t="s">
        <v>136</v>
      </c>
      <c r="B4" s="70"/>
      <c r="C4" s="98">
        <f>C5+C6+C7+C8+C9+C12+C13</f>
        <v>10976</v>
      </c>
      <c r="D4" s="98">
        <f>D5+D6+D7+D8+D9+D12+D13</f>
        <v>10931</v>
      </c>
      <c r="E4" s="112">
        <f>D4/C4</f>
        <v>0.9959001457725948</v>
      </c>
    </row>
    <row r="5" spans="1:5" ht="19.5" customHeight="1">
      <c r="A5" s="72">
        <v>1030119</v>
      </c>
      <c r="B5" s="71" t="s">
        <v>137</v>
      </c>
      <c r="C5" s="73"/>
      <c r="D5" s="98"/>
      <c r="E5" s="112" t="e">
        <f aca="true" t="shared" si="0" ref="E5:E24">D5/C5</f>
        <v>#DIV/0!</v>
      </c>
    </row>
    <row r="6" spans="1:5" ht="19.5" customHeight="1">
      <c r="A6" s="72">
        <v>1030144</v>
      </c>
      <c r="B6" s="71" t="s">
        <v>6</v>
      </c>
      <c r="C6" s="74"/>
      <c r="D6" s="98"/>
      <c r="E6" s="112" t="e">
        <f t="shared" si="0"/>
        <v>#DIV/0!</v>
      </c>
    </row>
    <row r="7" spans="1:5" ht="19.5" customHeight="1">
      <c r="A7" s="72">
        <v>1030147</v>
      </c>
      <c r="B7" s="71" t="s">
        <v>8</v>
      </c>
      <c r="C7" s="74"/>
      <c r="D7" s="98"/>
      <c r="E7" s="112" t="e">
        <f t="shared" si="0"/>
        <v>#DIV/0!</v>
      </c>
    </row>
    <row r="8" spans="1:5" ht="19.5" customHeight="1">
      <c r="A8" s="72">
        <v>1030148</v>
      </c>
      <c r="B8" s="71" t="s">
        <v>7</v>
      </c>
      <c r="C8" s="74">
        <v>10826</v>
      </c>
      <c r="D8" s="114">
        <v>10827</v>
      </c>
      <c r="E8" s="112">
        <f t="shared" si="0"/>
        <v>1.0000923702198412</v>
      </c>
    </row>
    <row r="9" spans="1:5" ht="19.5" customHeight="1">
      <c r="A9" s="72">
        <v>1030155</v>
      </c>
      <c r="B9" s="71" t="s">
        <v>11</v>
      </c>
      <c r="C9" s="74">
        <v>0</v>
      </c>
      <c r="D9" s="98">
        <f>D10+D11</f>
        <v>0</v>
      </c>
      <c r="E9" s="112" t="e">
        <f t="shared" si="0"/>
        <v>#DIV/0!</v>
      </c>
    </row>
    <row r="10" spans="1:5" ht="19.5" customHeight="1">
      <c r="A10" s="76">
        <v>103015501</v>
      </c>
      <c r="B10" s="75" t="s">
        <v>12</v>
      </c>
      <c r="C10" s="74"/>
      <c r="D10" s="98"/>
      <c r="E10" s="112" t="e">
        <f t="shared" si="0"/>
        <v>#DIV/0!</v>
      </c>
    </row>
    <row r="11" spans="1:5" ht="19.5" customHeight="1">
      <c r="A11" s="76">
        <v>103015502</v>
      </c>
      <c r="B11" s="75" t="s">
        <v>13</v>
      </c>
      <c r="C11" s="74"/>
      <c r="D11" s="98"/>
      <c r="E11" s="112" t="e">
        <f t="shared" si="0"/>
        <v>#DIV/0!</v>
      </c>
    </row>
    <row r="12" spans="1:5" ht="19.5" customHeight="1">
      <c r="A12" s="72">
        <v>1030156</v>
      </c>
      <c r="B12" s="71" t="s">
        <v>9</v>
      </c>
      <c r="C12" s="74"/>
      <c r="D12" s="98"/>
      <c r="E12" s="112" t="e">
        <f t="shared" si="0"/>
        <v>#DIV/0!</v>
      </c>
    </row>
    <row r="13" spans="1:5" ht="35.25" customHeight="1">
      <c r="A13" s="72">
        <v>1030178</v>
      </c>
      <c r="B13" s="71" t="s">
        <v>10</v>
      </c>
      <c r="C13" s="78">
        <v>150</v>
      </c>
      <c r="D13" s="116">
        <v>104</v>
      </c>
      <c r="E13" s="117">
        <f t="shared" si="0"/>
        <v>0.6933333333333334</v>
      </c>
    </row>
    <row r="14" spans="1:5" s="79" customFormat="1" ht="19.5" customHeight="1">
      <c r="A14" s="71" t="s">
        <v>55</v>
      </c>
      <c r="B14" s="77"/>
      <c r="C14" s="105">
        <f>C15</f>
        <v>3904</v>
      </c>
      <c r="D14" s="105">
        <f>D15</f>
        <v>3659</v>
      </c>
      <c r="E14" s="112">
        <f t="shared" si="0"/>
        <v>0.9372438524590164</v>
      </c>
    </row>
    <row r="15" spans="1:5" s="79" customFormat="1" ht="19.5" customHeight="1">
      <c r="A15" s="72">
        <v>11004</v>
      </c>
      <c r="B15" s="71" t="s">
        <v>138</v>
      </c>
      <c r="C15" s="78">
        <f>C16+C17</f>
        <v>3904</v>
      </c>
      <c r="D15" s="78">
        <f>D16+D17</f>
        <v>3659</v>
      </c>
      <c r="E15" s="112">
        <f t="shared" si="0"/>
        <v>0.9372438524590164</v>
      </c>
    </row>
    <row r="16" spans="1:5" ht="29.25" customHeight="1">
      <c r="A16" s="76">
        <v>1100401</v>
      </c>
      <c r="B16" s="75" t="s">
        <v>139</v>
      </c>
      <c r="C16" s="74">
        <v>433</v>
      </c>
      <c r="D16" s="98"/>
      <c r="E16" s="112">
        <f t="shared" si="0"/>
        <v>0</v>
      </c>
    </row>
    <row r="17" spans="1:5" s="63" customFormat="1" ht="19.5" customHeight="1">
      <c r="A17" s="76">
        <v>1100499</v>
      </c>
      <c r="B17" s="76" t="s">
        <v>140</v>
      </c>
      <c r="C17" s="74">
        <v>3471</v>
      </c>
      <c r="D17" s="115">
        <v>3659</v>
      </c>
      <c r="E17" s="112">
        <f t="shared" si="0"/>
        <v>1.0541630653990204</v>
      </c>
    </row>
    <row r="18" spans="1:5" s="79" customFormat="1" ht="19.5" customHeight="1">
      <c r="A18" s="72" t="s">
        <v>141</v>
      </c>
      <c r="B18" s="72"/>
      <c r="C18" s="78">
        <v>59</v>
      </c>
      <c r="D18" s="78">
        <v>59</v>
      </c>
      <c r="E18" s="112">
        <f t="shared" si="0"/>
        <v>1</v>
      </c>
    </row>
    <row r="19" spans="1:5" ht="19.5" customHeight="1">
      <c r="A19" s="76">
        <v>1100802</v>
      </c>
      <c r="B19" s="75" t="s">
        <v>142</v>
      </c>
      <c r="C19" s="74">
        <v>59</v>
      </c>
      <c r="D19" s="98">
        <v>59</v>
      </c>
      <c r="E19" s="112">
        <f t="shared" si="0"/>
        <v>1</v>
      </c>
    </row>
    <row r="20" spans="1:5" s="63" customFormat="1" ht="19.5" customHeight="1">
      <c r="A20" s="72" t="s">
        <v>143</v>
      </c>
      <c r="B20" s="75"/>
      <c r="C20" s="74"/>
      <c r="D20" s="100"/>
      <c r="E20" s="112" t="e">
        <f t="shared" si="0"/>
        <v>#DIV/0!</v>
      </c>
    </row>
    <row r="21" spans="1:5" s="63" customFormat="1" ht="19.5" customHeight="1">
      <c r="A21" s="76">
        <v>1101102</v>
      </c>
      <c r="B21" s="75" t="s">
        <v>144</v>
      </c>
      <c r="C21" s="74"/>
      <c r="D21" s="100"/>
      <c r="E21" s="112" t="e">
        <f t="shared" si="0"/>
        <v>#DIV/0!</v>
      </c>
    </row>
    <row r="22" spans="1:5" ht="19.5" customHeight="1">
      <c r="A22" s="72" t="s">
        <v>145</v>
      </c>
      <c r="B22" s="71"/>
      <c r="C22" s="74">
        <v>0</v>
      </c>
      <c r="D22" s="98"/>
      <c r="E22" s="112" t="e">
        <f t="shared" si="0"/>
        <v>#DIV/0!</v>
      </c>
    </row>
    <row r="23" spans="1:5" s="63" customFormat="1" ht="19.5" customHeight="1">
      <c r="A23" s="76">
        <v>1100902</v>
      </c>
      <c r="B23" s="75" t="s">
        <v>146</v>
      </c>
      <c r="C23" s="74"/>
      <c r="D23" s="100"/>
      <c r="E23" s="112" t="e">
        <f t="shared" si="0"/>
        <v>#DIV/0!</v>
      </c>
    </row>
    <row r="24" spans="1:5" s="79" customFormat="1" ht="19.5" customHeight="1">
      <c r="A24" s="135" t="s">
        <v>147</v>
      </c>
      <c r="B24" s="136"/>
      <c r="C24" s="99">
        <f>C4+C14+C18+C20+C22</f>
        <v>14939</v>
      </c>
      <c r="D24" s="99">
        <f>D4+D14+D18+D20+D22</f>
        <v>14649</v>
      </c>
      <c r="E24" s="112">
        <f t="shared" si="0"/>
        <v>0.9805877234085281</v>
      </c>
    </row>
    <row r="25" spans="2:3" s="79" customFormat="1" ht="18" customHeight="1">
      <c r="B25" s="80"/>
      <c r="C25" s="81"/>
    </row>
    <row r="26" spans="2:3" ht="20.25" customHeight="1">
      <c r="B26" s="82"/>
      <c r="C26" s="82"/>
    </row>
    <row r="27" spans="2:3" ht="14.25">
      <c r="B27" s="83"/>
      <c r="C27" s="84"/>
    </row>
  </sheetData>
  <sheetProtection/>
  <mergeCells count="1">
    <mergeCell ref="A24:B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58">
      <selection activeCell="D68" sqref="D68"/>
    </sheetView>
  </sheetViews>
  <sheetFormatPr defaultColWidth="9.00390625" defaultRowHeight="14.25"/>
  <cols>
    <col min="1" max="1" width="14.875" style="1" customWidth="1"/>
    <col min="2" max="2" width="56.50390625" style="1" customWidth="1"/>
    <col min="3" max="3" width="12.25390625" style="2" customWidth="1"/>
    <col min="4" max="4" width="13.50390625" style="1" customWidth="1"/>
    <col min="5" max="5" width="12.50390625" style="1" customWidth="1"/>
    <col min="6" max="16384" width="9.00390625" style="1" customWidth="1"/>
  </cols>
  <sheetData>
    <row r="1" spans="1:5" ht="38.25" customHeight="1">
      <c r="A1" s="142" t="s">
        <v>153</v>
      </c>
      <c r="B1" s="142"/>
      <c r="C1" s="142"/>
      <c r="D1" s="142"/>
      <c r="E1" s="142"/>
    </row>
    <row r="2" spans="1:5" ht="15.75" customHeight="1">
      <c r="A2" s="85"/>
      <c r="B2" s="85"/>
      <c r="C2" s="86"/>
      <c r="E2" s="102" t="s">
        <v>0</v>
      </c>
    </row>
    <row r="3" spans="1:5" s="4" customFormat="1" ht="31.5" customHeight="1">
      <c r="A3" s="8" t="s">
        <v>3</v>
      </c>
      <c r="B3" s="8" t="s">
        <v>4</v>
      </c>
      <c r="C3" s="7" t="s">
        <v>132</v>
      </c>
      <c r="D3" s="104" t="s">
        <v>156</v>
      </c>
      <c r="E3" s="119" t="s">
        <v>157</v>
      </c>
    </row>
    <row r="4" spans="1:5" s="6" customFormat="1" ht="21.75" customHeight="1">
      <c r="A4" s="17" t="s">
        <v>2</v>
      </c>
      <c r="B4" s="18"/>
      <c r="C4" s="62">
        <f>C5+C9+C18+C36+C40+C45+C55+C58</f>
        <v>14939.320000000002</v>
      </c>
      <c r="D4" s="109">
        <f>D5+D9+D18+D36+D40+D45+D55+D58</f>
        <v>14649.1</v>
      </c>
      <c r="E4" s="113">
        <f>D4/C4</f>
        <v>0.9805734129799749</v>
      </c>
    </row>
    <row r="5" spans="1:5" s="6" customFormat="1" ht="21.75" customHeight="1">
      <c r="A5" s="17">
        <v>207</v>
      </c>
      <c r="B5" s="18" t="s">
        <v>121</v>
      </c>
      <c r="C5" s="59"/>
      <c r="D5" s="109"/>
      <c r="E5" s="113" t="e">
        <f aca="true" t="shared" si="0" ref="E5:E68">D5/C5</f>
        <v>#DIV/0!</v>
      </c>
    </row>
    <row r="6" spans="1:5" s="6" customFormat="1" ht="21.75" customHeight="1">
      <c r="A6" s="17">
        <v>20707</v>
      </c>
      <c r="B6" s="18" t="s">
        <v>122</v>
      </c>
      <c r="C6" s="59"/>
      <c r="D6" s="109"/>
      <c r="E6" s="113" t="e">
        <f t="shared" si="0"/>
        <v>#DIV/0!</v>
      </c>
    </row>
    <row r="7" spans="1:5" s="5" customFormat="1" ht="21.75" customHeight="1">
      <c r="A7" s="12">
        <v>2070702</v>
      </c>
      <c r="B7" s="13" t="s">
        <v>123</v>
      </c>
      <c r="C7" s="58"/>
      <c r="D7" s="110"/>
      <c r="E7" s="113" t="e">
        <f t="shared" si="0"/>
        <v>#DIV/0!</v>
      </c>
    </row>
    <row r="8" spans="1:5" s="5" customFormat="1" ht="21.75" customHeight="1">
      <c r="A8" s="12">
        <v>2070799</v>
      </c>
      <c r="B8" s="13" t="s">
        <v>84</v>
      </c>
      <c r="C8" s="58"/>
      <c r="D8" s="110"/>
      <c r="E8" s="113" t="e">
        <f t="shared" si="0"/>
        <v>#DIV/0!</v>
      </c>
    </row>
    <row r="9" spans="1:5" s="6" customFormat="1" ht="21.75" customHeight="1">
      <c r="A9" s="17">
        <v>208</v>
      </c>
      <c r="B9" s="18" t="s">
        <v>16</v>
      </c>
      <c r="C9" s="59">
        <f>C10+C14</f>
        <v>55.72</v>
      </c>
      <c r="D9" s="109">
        <f>D10+D14</f>
        <v>9</v>
      </c>
      <c r="E9" s="113">
        <f t="shared" si="0"/>
        <v>0.1615218951902369</v>
      </c>
    </row>
    <row r="10" spans="1:5" s="6" customFormat="1" ht="21.75" customHeight="1">
      <c r="A10" s="17">
        <v>20822</v>
      </c>
      <c r="B10" s="18" t="s">
        <v>19</v>
      </c>
      <c r="C10" s="59">
        <f>C11+C12+C13</f>
        <v>55</v>
      </c>
      <c r="D10" s="109">
        <f>D11+D12+D13</f>
        <v>7</v>
      </c>
      <c r="E10" s="113">
        <f t="shared" si="0"/>
        <v>0.12727272727272726</v>
      </c>
    </row>
    <row r="11" spans="1:5" s="5" customFormat="1" ht="21.75" customHeight="1">
      <c r="A11" s="12">
        <v>2082201</v>
      </c>
      <c r="B11" s="13" t="s">
        <v>120</v>
      </c>
      <c r="C11" s="58"/>
      <c r="D11" s="110">
        <v>5</v>
      </c>
      <c r="E11" s="113" t="e">
        <f t="shared" si="0"/>
        <v>#DIV/0!</v>
      </c>
    </row>
    <row r="12" spans="1:5" s="5" customFormat="1" ht="21.75" customHeight="1">
      <c r="A12" s="12">
        <v>2082202</v>
      </c>
      <c r="B12" s="13" t="s">
        <v>20</v>
      </c>
      <c r="C12" s="58">
        <v>55</v>
      </c>
      <c r="D12" s="110">
        <v>2</v>
      </c>
      <c r="E12" s="113">
        <f t="shared" si="0"/>
        <v>0.03636363636363636</v>
      </c>
    </row>
    <row r="13" spans="1:5" s="5" customFormat="1" ht="21.75" customHeight="1">
      <c r="A13" s="12">
        <v>2082299</v>
      </c>
      <c r="B13" s="13" t="s">
        <v>21</v>
      </c>
      <c r="C13" s="58">
        <v>0</v>
      </c>
      <c r="D13" s="110"/>
      <c r="E13" s="113" t="e">
        <f t="shared" si="0"/>
        <v>#DIV/0!</v>
      </c>
    </row>
    <row r="14" spans="1:5" s="6" customFormat="1" ht="21.75" customHeight="1">
      <c r="A14" s="17">
        <v>20823</v>
      </c>
      <c r="B14" s="18" t="s">
        <v>124</v>
      </c>
      <c r="C14" s="59">
        <f>C15+C16+C17</f>
        <v>0.72</v>
      </c>
      <c r="D14" s="109">
        <f>D15+D16+D17</f>
        <v>2</v>
      </c>
      <c r="E14" s="113">
        <f t="shared" si="0"/>
        <v>2.7777777777777777</v>
      </c>
    </row>
    <row r="15" spans="1:5" s="5" customFormat="1" ht="21.75" customHeight="1">
      <c r="A15" s="12">
        <v>2082301</v>
      </c>
      <c r="B15" s="13" t="s">
        <v>120</v>
      </c>
      <c r="C15" s="58">
        <v>0.72</v>
      </c>
      <c r="D15" s="110">
        <v>1</v>
      </c>
      <c r="E15" s="113">
        <f t="shared" si="0"/>
        <v>1.3888888888888888</v>
      </c>
    </row>
    <row r="16" spans="1:5" s="5" customFormat="1" ht="21.75" customHeight="1">
      <c r="A16" s="12">
        <v>2082302</v>
      </c>
      <c r="B16" s="13" t="s">
        <v>116</v>
      </c>
      <c r="C16" s="58"/>
      <c r="D16" s="110"/>
      <c r="E16" s="113" t="e">
        <f t="shared" si="0"/>
        <v>#DIV/0!</v>
      </c>
    </row>
    <row r="17" spans="1:5" s="5" customFormat="1" ht="21.75" customHeight="1">
      <c r="A17" s="12">
        <v>2082399</v>
      </c>
      <c r="B17" s="13" t="s">
        <v>23</v>
      </c>
      <c r="C17" s="58"/>
      <c r="D17" s="110">
        <v>1</v>
      </c>
      <c r="E17" s="113" t="e">
        <f t="shared" si="0"/>
        <v>#DIV/0!</v>
      </c>
    </row>
    <row r="18" spans="1:5" s="6" customFormat="1" ht="21.75" customHeight="1">
      <c r="A18" s="17">
        <v>212</v>
      </c>
      <c r="B18" s="18" t="s">
        <v>17</v>
      </c>
      <c r="C18" s="62">
        <f>C19+C27+C28+C32</f>
        <v>14842.400000000001</v>
      </c>
      <c r="D18" s="109">
        <f>D19+D27+D28+D32</f>
        <v>14612</v>
      </c>
      <c r="E18" s="113">
        <f t="shared" si="0"/>
        <v>0.9844769040047431</v>
      </c>
    </row>
    <row r="19" spans="1:5" s="6" customFormat="1" ht="21.75" customHeight="1">
      <c r="A19" s="17">
        <v>21208</v>
      </c>
      <c r="B19" s="18" t="s">
        <v>24</v>
      </c>
      <c r="C19" s="62">
        <f>SUM(C20:C26)</f>
        <v>14631.7</v>
      </c>
      <c r="D19" s="109">
        <f>SUM(D20:D26)</f>
        <v>14446</v>
      </c>
      <c r="E19" s="113">
        <f t="shared" si="0"/>
        <v>0.9873083783839198</v>
      </c>
    </row>
    <row r="20" spans="1:5" s="5" customFormat="1" ht="21.75" customHeight="1">
      <c r="A20" s="12">
        <v>2120801</v>
      </c>
      <c r="B20" s="13" t="s">
        <v>25</v>
      </c>
      <c r="C20" s="61">
        <v>2</v>
      </c>
      <c r="D20" s="107">
        <v>2</v>
      </c>
      <c r="E20" s="113">
        <f t="shared" si="0"/>
        <v>1</v>
      </c>
    </row>
    <row r="21" spans="1:5" s="5" customFormat="1" ht="21.75" customHeight="1">
      <c r="A21" s="12">
        <v>2120802</v>
      </c>
      <c r="B21" s="13" t="s">
        <v>26</v>
      </c>
      <c r="C21" s="58">
        <v>2018</v>
      </c>
      <c r="D21" s="111">
        <v>2011</v>
      </c>
      <c r="E21" s="113">
        <f t="shared" si="0"/>
        <v>0.9965312190287413</v>
      </c>
    </row>
    <row r="22" spans="1:5" s="5" customFormat="1" ht="21.75" customHeight="1">
      <c r="A22" s="12">
        <v>2120803</v>
      </c>
      <c r="B22" s="13" t="s">
        <v>27</v>
      </c>
      <c r="C22" s="58">
        <v>0.7</v>
      </c>
      <c r="D22" s="107"/>
      <c r="E22" s="113">
        <f t="shared" si="0"/>
        <v>0</v>
      </c>
    </row>
    <row r="23" spans="1:5" s="5" customFormat="1" ht="21.75" customHeight="1">
      <c r="A23" s="12">
        <v>2120804</v>
      </c>
      <c r="B23" s="13" t="s">
        <v>28</v>
      </c>
      <c r="C23" s="58">
        <v>2537</v>
      </c>
      <c r="D23" s="118">
        <v>3053</v>
      </c>
      <c r="E23" s="113">
        <f t="shared" si="0"/>
        <v>1.2033898305084745</v>
      </c>
    </row>
    <row r="24" spans="1:5" s="5" customFormat="1" ht="21.75" customHeight="1">
      <c r="A24" s="12">
        <v>2120805</v>
      </c>
      <c r="B24" s="13" t="s">
        <v>29</v>
      </c>
      <c r="C24" s="58"/>
      <c r="D24" s="107"/>
      <c r="E24" s="113" t="e">
        <f t="shared" si="0"/>
        <v>#DIV/0!</v>
      </c>
    </row>
    <row r="25" spans="1:5" s="5" customFormat="1" ht="21.75" customHeight="1">
      <c r="A25" s="12">
        <v>2120806</v>
      </c>
      <c r="B25" s="13" t="s">
        <v>30</v>
      </c>
      <c r="C25" s="58">
        <v>3</v>
      </c>
      <c r="D25" s="107">
        <v>6</v>
      </c>
      <c r="E25" s="113">
        <f t="shared" si="0"/>
        <v>2</v>
      </c>
    </row>
    <row r="26" spans="1:5" s="5" customFormat="1" ht="21.75" customHeight="1">
      <c r="A26" s="12">
        <v>2120899</v>
      </c>
      <c r="B26" s="13" t="s">
        <v>31</v>
      </c>
      <c r="C26" s="61">
        <v>10071</v>
      </c>
      <c r="D26" s="118">
        <v>9374</v>
      </c>
      <c r="E26" s="113">
        <f t="shared" si="0"/>
        <v>0.930791381193526</v>
      </c>
    </row>
    <row r="27" spans="1:5" s="6" customFormat="1" ht="21.75" customHeight="1">
      <c r="A27" s="17">
        <v>21211</v>
      </c>
      <c r="B27" s="18" t="s">
        <v>125</v>
      </c>
      <c r="C27" s="59">
        <v>1.7</v>
      </c>
      <c r="D27" s="106">
        <v>3</v>
      </c>
      <c r="E27" s="113">
        <f t="shared" si="0"/>
        <v>1.7647058823529411</v>
      </c>
    </row>
    <row r="28" spans="1:5" s="6" customFormat="1" ht="21.75" customHeight="1">
      <c r="A28" s="17">
        <v>21213</v>
      </c>
      <c r="B28" s="18" t="s">
        <v>126</v>
      </c>
      <c r="C28" s="59"/>
      <c r="D28" s="109"/>
      <c r="E28" s="113" t="e">
        <f t="shared" si="0"/>
        <v>#DIV/0!</v>
      </c>
    </row>
    <row r="29" spans="1:5" s="5" customFormat="1" ht="21.75" customHeight="1">
      <c r="A29" s="12">
        <v>2121301</v>
      </c>
      <c r="B29" s="13" t="s">
        <v>33</v>
      </c>
      <c r="C29" s="58"/>
      <c r="D29" s="110"/>
      <c r="E29" s="113" t="e">
        <f t="shared" si="0"/>
        <v>#DIV/0!</v>
      </c>
    </row>
    <row r="30" spans="1:5" s="5" customFormat="1" ht="21.75" customHeight="1">
      <c r="A30" s="12">
        <v>2121302</v>
      </c>
      <c r="B30" s="13" t="s">
        <v>34</v>
      </c>
      <c r="C30" s="58"/>
      <c r="D30" s="110"/>
      <c r="E30" s="113" t="e">
        <f t="shared" si="0"/>
        <v>#DIV/0!</v>
      </c>
    </row>
    <row r="31" spans="1:5" s="5" customFormat="1" ht="21.75" customHeight="1">
      <c r="A31" s="12">
        <v>2121399</v>
      </c>
      <c r="B31" s="13" t="s">
        <v>38</v>
      </c>
      <c r="C31" s="58"/>
      <c r="D31" s="110"/>
      <c r="E31" s="113" t="e">
        <f t="shared" si="0"/>
        <v>#DIV/0!</v>
      </c>
    </row>
    <row r="32" spans="1:5" s="6" customFormat="1" ht="21.75" customHeight="1">
      <c r="A32" s="17">
        <v>21214</v>
      </c>
      <c r="B32" s="18" t="s">
        <v>127</v>
      </c>
      <c r="C32" s="108">
        <f>SUM(C33:C35)</f>
        <v>209</v>
      </c>
      <c r="D32" s="108">
        <f>SUM(D33:D35)</f>
        <v>163</v>
      </c>
      <c r="E32" s="113">
        <f t="shared" si="0"/>
        <v>0.7799043062200957</v>
      </c>
    </row>
    <row r="33" spans="1:5" s="5" customFormat="1" ht="21.75" customHeight="1">
      <c r="A33" s="12">
        <v>2121401</v>
      </c>
      <c r="B33" s="13" t="s">
        <v>100</v>
      </c>
      <c r="C33" s="58">
        <v>209</v>
      </c>
      <c r="D33" s="110">
        <v>104</v>
      </c>
      <c r="E33" s="113">
        <f t="shared" si="0"/>
        <v>0.49760765550239233</v>
      </c>
    </row>
    <row r="34" spans="1:5" s="5" customFormat="1" ht="21.75" customHeight="1">
      <c r="A34" s="12">
        <v>2121402</v>
      </c>
      <c r="B34" s="13" t="s">
        <v>101</v>
      </c>
      <c r="C34" s="58"/>
      <c r="D34" s="110"/>
      <c r="E34" s="113" t="e">
        <f t="shared" si="0"/>
        <v>#DIV/0!</v>
      </c>
    </row>
    <row r="35" spans="1:5" s="5" customFormat="1" ht="21.75" customHeight="1">
      <c r="A35" s="12">
        <v>2121499</v>
      </c>
      <c r="B35" s="13" t="s">
        <v>102</v>
      </c>
      <c r="C35" s="58"/>
      <c r="D35" s="110">
        <v>59</v>
      </c>
      <c r="E35" s="113" t="e">
        <f t="shared" si="0"/>
        <v>#DIV/0!</v>
      </c>
    </row>
    <row r="36" spans="1:5" s="6" customFormat="1" ht="21.75" customHeight="1">
      <c r="A36" s="17">
        <v>213</v>
      </c>
      <c r="B36" s="18" t="s">
        <v>18</v>
      </c>
      <c r="C36" s="59"/>
      <c r="D36" s="109"/>
      <c r="E36" s="113" t="e">
        <f t="shared" si="0"/>
        <v>#DIV/0!</v>
      </c>
    </row>
    <row r="37" spans="1:5" s="6" customFormat="1" ht="21.75" customHeight="1">
      <c r="A37" s="17">
        <v>21366</v>
      </c>
      <c r="B37" s="18" t="s">
        <v>128</v>
      </c>
      <c r="C37" s="59"/>
      <c r="D37" s="109"/>
      <c r="E37" s="113" t="e">
        <f t="shared" si="0"/>
        <v>#DIV/0!</v>
      </c>
    </row>
    <row r="38" spans="1:5" s="5" customFormat="1" ht="21.75" customHeight="1">
      <c r="A38" s="12">
        <v>2136601</v>
      </c>
      <c r="B38" s="13" t="s">
        <v>20</v>
      </c>
      <c r="C38" s="58"/>
      <c r="D38" s="110"/>
      <c r="E38" s="113" t="e">
        <f t="shared" si="0"/>
        <v>#DIV/0!</v>
      </c>
    </row>
    <row r="39" spans="1:5" s="6" customFormat="1" ht="21.75" customHeight="1">
      <c r="A39" s="12">
        <v>2136699</v>
      </c>
      <c r="B39" s="13" t="s">
        <v>41</v>
      </c>
      <c r="C39" s="58"/>
      <c r="D39" s="109"/>
      <c r="E39" s="113" t="e">
        <f t="shared" si="0"/>
        <v>#DIV/0!</v>
      </c>
    </row>
    <row r="40" spans="1:5" s="6" customFormat="1" ht="21.75" customHeight="1">
      <c r="A40" s="17">
        <v>214</v>
      </c>
      <c r="B40" s="18" t="s">
        <v>69</v>
      </c>
      <c r="C40" s="59"/>
      <c r="D40" s="109"/>
      <c r="E40" s="113" t="e">
        <f t="shared" si="0"/>
        <v>#DIV/0!</v>
      </c>
    </row>
    <row r="41" spans="1:5" s="6" customFormat="1" ht="21.75" customHeight="1">
      <c r="A41" s="17">
        <v>21462</v>
      </c>
      <c r="B41" s="18" t="s">
        <v>129</v>
      </c>
      <c r="C41" s="59"/>
      <c r="D41" s="109"/>
      <c r="E41" s="113" t="e">
        <f t="shared" si="0"/>
        <v>#DIV/0!</v>
      </c>
    </row>
    <row r="42" spans="1:5" s="5" customFormat="1" ht="21.75" customHeight="1">
      <c r="A42" s="12">
        <v>2146299</v>
      </c>
      <c r="B42" s="13" t="s">
        <v>119</v>
      </c>
      <c r="C42" s="58"/>
      <c r="D42" s="110"/>
      <c r="E42" s="113" t="e">
        <f t="shared" si="0"/>
        <v>#DIV/0!</v>
      </c>
    </row>
    <row r="43" spans="1:5" s="6" customFormat="1" ht="21.75" customHeight="1">
      <c r="A43" s="17">
        <v>21463</v>
      </c>
      <c r="B43" s="18" t="s">
        <v>130</v>
      </c>
      <c r="C43" s="59"/>
      <c r="D43" s="109"/>
      <c r="E43" s="113" t="e">
        <f t="shared" si="0"/>
        <v>#DIV/0!</v>
      </c>
    </row>
    <row r="44" spans="1:5" s="5" customFormat="1" ht="21.75" customHeight="1">
      <c r="A44" s="12">
        <v>2146399</v>
      </c>
      <c r="B44" s="13" t="s">
        <v>118</v>
      </c>
      <c r="C44" s="58"/>
      <c r="D44" s="110"/>
      <c r="E44" s="113" t="e">
        <f t="shared" si="0"/>
        <v>#DIV/0!</v>
      </c>
    </row>
    <row r="45" spans="1:5" s="6" customFormat="1" ht="21.75" customHeight="1">
      <c r="A45" s="17">
        <v>229</v>
      </c>
      <c r="B45" s="18" t="s">
        <v>43</v>
      </c>
      <c r="C45" s="59">
        <f>C46+C47+C49</f>
        <v>41.2</v>
      </c>
      <c r="D45" s="109">
        <f>D46+D47+D49</f>
        <v>28.099999999999998</v>
      </c>
      <c r="E45" s="113">
        <f t="shared" si="0"/>
        <v>0.6820388349514562</v>
      </c>
    </row>
    <row r="46" spans="1:5" s="6" customFormat="1" ht="21.75" customHeight="1">
      <c r="A46" s="17">
        <v>22904</v>
      </c>
      <c r="B46" s="18" t="s">
        <v>54</v>
      </c>
      <c r="C46" s="59"/>
      <c r="D46" s="109"/>
      <c r="E46" s="113" t="e">
        <f t="shared" si="0"/>
        <v>#DIV/0!</v>
      </c>
    </row>
    <row r="47" spans="1:5" s="6" customFormat="1" ht="21.75" customHeight="1">
      <c r="A47" s="17">
        <v>22908</v>
      </c>
      <c r="B47" s="18" t="s">
        <v>44</v>
      </c>
      <c r="C47" s="59"/>
      <c r="D47" s="109"/>
      <c r="E47" s="113" t="e">
        <f t="shared" si="0"/>
        <v>#DIV/0!</v>
      </c>
    </row>
    <row r="48" spans="1:5" s="5" customFormat="1" ht="21.75" customHeight="1">
      <c r="A48" s="12">
        <v>2290804</v>
      </c>
      <c r="B48" s="13" t="s">
        <v>45</v>
      </c>
      <c r="C48" s="58"/>
      <c r="D48" s="110"/>
      <c r="E48" s="113" t="e">
        <f t="shared" si="0"/>
        <v>#DIV/0!</v>
      </c>
    </row>
    <row r="49" spans="1:5" s="6" customFormat="1" ht="21.75" customHeight="1">
      <c r="A49" s="17">
        <v>22960</v>
      </c>
      <c r="B49" s="18" t="s">
        <v>131</v>
      </c>
      <c r="C49" s="59">
        <f>SUM(C50:C54)</f>
        <v>41.2</v>
      </c>
      <c r="D49" s="106">
        <f>SUM(D50:D54)</f>
        <v>28.099999999999998</v>
      </c>
      <c r="E49" s="113">
        <f t="shared" si="0"/>
        <v>0.6820388349514562</v>
      </c>
    </row>
    <row r="50" spans="1:5" s="5" customFormat="1" ht="21.75" customHeight="1">
      <c r="A50" s="12">
        <v>2296002</v>
      </c>
      <c r="B50" s="13" t="s">
        <v>47</v>
      </c>
      <c r="C50" s="58">
        <v>38.2</v>
      </c>
      <c r="D50" s="118">
        <v>23.9</v>
      </c>
      <c r="E50" s="113">
        <f t="shared" si="0"/>
        <v>0.62565445026178</v>
      </c>
    </row>
    <row r="51" spans="1:5" s="5" customFormat="1" ht="21.75" customHeight="1">
      <c r="A51" s="12">
        <v>2296003</v>
      </c>
      <c r="B51" s="13" t="s">
        <v>48</v>
      </c>
      <c r="C51" s="58"/>
      <c r="D51" s="118">
        <v>0.8</v>
      </c>
      <c r="E51" s="113" t="e">
        <f t="shared" si="0"/>
        <v>#DIV/0!</v>
      </c>
    </row>
    <row r="52" spans="1:5" s="6" customFormat="1" ht="21.75" customHeight="1">
      <c r="A52" s="12">
        <v>2296004</v>
      </c>
      <c r="B52" s="13" t="s">
        <v>49</v>
      </c>
      <c r="C52" s="58">
        <v>3</v>
      </c>
      <c r="D52" s="118">
        <v>3</v>
      </c>
      <c r="E52" s="113">
        <f t="shared" si="0"/>
        <v>1</v>
      </c>
    </row>
    <row r="53" spans="1:5" s="6" customFormat="1" ht="21.75" customHeight="1">
      <c r="A53" s="12">
        <v>2296006</v>
      </c>
      <c r="B53" s="13" t="s">
        <v>50</v>
      </c>
      <c r="C53" s="58"/>
      <c r="D53" s="118">
        <v>0.4</v>
      </c>
      <c r="E53" s="113" t="e">
        <f t="shared" si="0"/>
        <v>#DIV/0!</v>
      </c>
    </row>
    <row r="54" spans="1:5" s="6" customFormat="1" ht="21.75" customHeight="1">
      <c r="A54" s="12">
        <v>2296099</v>
      </c>
      <c r="B54" s="13" t="s">
        <v>51</v>
      </c>
      <c r="C54" s="58"/>
      <c r="D54" s="109"/>
      <c r="E54" s="113" t="e">
        <f t="shared" si="0"/>
        <v>#DIV/0!</v>
      </c>
    </row>
    <row r="55" spans="1:5" s="6" customFormat="1" ht="21.75" customHeight="1">
      <c r="A55" s="17">
        <v>232</v>
      </c>
      <c r="B55" s="18" t="s">
        <v>62</v>
      </c>
      <c r="C55" s="59"/>
      <c r="D55" s="109"/>
      <c r="E55" s="113" t="e">
        <f t="shared" si="0"/>
        <v>#DIV/0!</v>
      </c>
    </row>
    <row r="56" spans="1:5" s="6" customFormat="1" ht="21.75" customHeight="1">
      <c r="A56" s="17">
        <v>23204</v>
      </c>
      <c r="B56" s="18" t="s">
        <v>63</v>
      </c>
      <c r="C56" s="59"/>
      <c r="D56" s="109"/>
      <c r="E56" s="113" t="e">
        <f t="shared" si="0"/>
        <v>#DIV/0!</v>
      </c>
    </row>
    <row r="57" spans="1:5" s="5" customFormat="1" ht="21.75" customHeight="1">
      <c r="A57" s="12">
        <v>2320411</v>
      </c>
      <c r="B57" s="13" t="s">
        <v>64</v>
      </c>
      <c r="C57" s="58"/>
      <c r="D57" s="110"/>
      <c r="E57" s="113" t="e">
        <f t="shared" si="0"/>
        <v>#DIV/0!</v>
      </c>
    </row>
    <row r="58" spans="1:5" s="6" customFormat="1" ht="21.75" customHeight="1">
      <c r="A58" s="17">
        <v>233</v>
      </c>
      <c r="B58" s="18" t="s">
        <v>86</v>
      </c>
      <c r="C58" s="59"/>
      <c r="D58" s="109"/>
      <c r="E58" s="113" t="e">
        <f t="shared" si="0"/>
        <v>#DIV/0!</v>
      </c>
    </row>
    <row r="59" spans="1:5" s="6" customFormat="1" ht="21.75" customHeight="1">
      <c r="A59" s="17">
        <v>23304</v>
      </c>
      <c r="B59" s="18" t="s">
        <v>87</v>
      </c>
      <c r="C59" s="59"/>
      <c r="D59" s="109"/>
      <c r="E59" s="113" t="e">
        <f t="shared" si="0"/>
        <v>#DIV/0!</v>
      </c>
    </row>
    <row r="60" spans="1:5" s="5" customFormat="1" ht="21.75" customHeight="1">
      <c r="A60" s="12">
        <v>2330411</v>
      </c>
      <c r="B60" s="13" t="s">
        <v>88</v>
      </c>
      <c r="C60" s="58"/>
      <c r="D60" s="110"/>
      <c r="E60" s="113" t="e">
        <f t="shared" si="0"/>
        <v>#DIV/0!</v>
      </c>
    </row>
    <row r="61" spans="1:5" s="6" customFormat="1" ht="21.75" customHeight="1">
      <c r="A61" s="17" t="s">
        <v>56</v>
      </c>
      <c r="B61" s="18"/>
      <c r="C61" s="59"/>
      <c r="D61" s="109"/>
      <c r="E61" s="113" t="e">
        <f t="shared" si="0"/>
        <v>#DIV/0!</v>
      </c>
    </row>
    <row r="62" spans="1:5" s="6" customFormat="1" ht="21.75" customHeight="1">
      <c r="A62" s="12">
        <v>2300402</v>
      </c>
      <c r="B62" s="14" t="s">
        <v>57</v>
      </c>
      <c r="C62" s="58"/>
      <c r="D62" s="109"/>
      <c r="E62" s="113" t="e">
        <f t="shared" si="0"/>
        <v>#DIV/0!</v>
      </c>
    </row>
    <row r="63" spans="1:5" s="6" customFormat="1" ht="21.75" customHeight="1">
      <c r="A63" s="17" t="s">
        <v>58</v>
      </c>
      <c r="B63" s="60"/>
      <c r="C63" s="59"/>
      <c r="D63" s="109"/>
      <c r="E63" s="113" t="e">
        <f t="shared" si="0"/>
        <v>#DIV/0!</v>
      </c>
    </row>
    <row r="64" spans="1:5" s="6" customFormat="1" ht="21.75" customHeight="1">
      <c r="A64" s="12">
        <v>23104</v>
      </c>
      <c r="B64" s="14" t="s">
        <v>59</v>
      </c>
      <c r="C64" s="58"/>
      <c r="D64" s="109"/>
      <c r="E64" s="113" t="e">
        <f t="shared" si="0"/>
        <v>#DIV/0!</v>
      </c>
    </row>
    <row r="65" spans="1:5" s="6" customFormat="1" ht="21.75" customHeight="1">
      <c r="A65" s="17" t="s">
        <v>61</v>
      </c>
      <c r="B65" s="18"/>
      <c r="C65" s="59"/>
      <c r="D65" s="109"/>
      <c r="E65" s="113" t="e">
        <f t="shared" si="0"/>
        <v>#DIV/0!</v>
      </c>
    </row>
    <row r="66" spans="1:5" s="5" customFormat="1" ht="21.75" customHeight="1">
      <c r="A66" s="12">
        <v>2300802</v>
      </c>
      <c r="B66" s="13" t="s">
        <v>15</v>
      </c>
      <c r="C66" s="58"/>
      <c r="D66" s="110"/>
      <c r="E66" s="113" t="e">
        <f t="shared" si="0"/>
        <v>#DIV/0!</v>
      </c>
    </row>
    <row r="67" spans="1:5" s="6" customFormat="1" ht="21.75" customHeight="1">
      <c r="A67" s="17" t="s">
        <v>60</v>
      </c>
      <c r="B67" s="18"/>
      <c r="C67" s="59"/>
      <c r="D67" s="109">
        <v>0</v>
      </c>
      <c r="E67" s="113" t="e">
        <f t="shared" si="0"/>
        <v>#DIV/0!</v>
      </c>
    </row>
    <row r="68" spans="1:5" s="5" customFormat="1" ht="21.75" customHeight="1">
      <c r="A68" s="12">
        <v>2300902</v>
      </c>
      <c r="B68" s="13" t="s">
        <v>52</v>
      </c>
      <c r="C68" s="58"/>
      <c r="D68" s="110">
        <v>0</v>
      </c>
      <c r="E68" s="113" t="e">
        <f t="shared" si="0"/>
        <v>#DIV/0!</v>
      </c>
    </row>
    <row r="69" spans="1:5" s="6" customFormat="1" ht="21.75" customHeight="1">
      <c r="A69" s="137" t="s">
        <v>53</v>
      </c>
      <c r="B69" s="138"/>
      <c r="C69" s="59">
        <f>C4+C61+C63+C65+C67</f>
        <v>14939.320000000002</v>
      </c>
      <c r="D69" s="109">
        <f>D4+D61+D63+D65+D67</f>
        <v>14649.1</v>
      </c>
      <c r="E69" s="113">
        <f>D69/C69</f>
        <v>0.9805734129799749</v>
      </c>
    </row>
    <row r="70" spans="1:3" s="6" customFormat="1" ht="27" customHeight="1">
      <c r="A70" s="139" t="s">
        <v>117</v>
      </c>
      <c r="B70" s="140"/>
      <c r="C70" s="140"/>
    </row>
    <row r="71" spans="1:3" ht="24" customHeight="1">
      <c r="A71" s="141"/>
      <c r="B71" s="141"/>
      <c r="C71" s="141"/>
    </row>
  </sheetData>
  <sheetProtection/>
  <mergeCells count="3">
    <mergeCell ref="A69:B69"/>
    <mergeCell ref="A70:C71"/>
    <mergeCell ref="A1:E1"/>
  </mergeCells>
  <printOptions horizontalCentered="1"/>
  <pageMargins left="0.3937007874015748" right="0.3937007874015748" top="0.3937007874015748" bottom="0.3937007874015748" header="0.35433070866141736" footer="0.1968503937007874"/>
  <pageSetup fitToHeight="0" fitToWidth="1"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N21" sqref="N21"/>
    </sheetView>
  </sheetViews>
  <sheetFormatPr defaultColWidth="9.125" defaultRowHeight="14.25"/>
  <cols>
    <col min="1" max="1" width="9.125" style="40" customWidth="1"/>
    <col min="2" max="2" width="12.75390625" style="32" customWidth="1"/>
    <col min="3" max="3" width="9.125" style="32" customWidth="1"/>
    <col min="4" max="4" width="8.25390625" style="40" customWidth="1"/>
    <col min="5" max="5" width="7.75390625" style="40" customWidth="1"/>
    <col min="6" max="7" width="9.75390625" style="40" customWidth="1"/>
    <col min="8" max="8" width="6.125" style="40" customWidth="1"/>
    <col min="9" max="9" width="9.125" style="40" customWidth="1"/>
    <col min="10" max="10" width="12.375" style="40" customWidth="1"/>
    <col min="11" max="11" width="10.50390625" style="54" customWidth="1"/>
    <col min="12" max="12" width="10.25390625" style="40" customWidth="1"/>
    <col min="13" max="13" width="9.125" style="40" customWidth="1"/>
    <col min="14" max="14" width="9.75390625" style="40" customWidth="1"/>
    <col min="15" max="15" width="9.125" style="40" customWidth="1"/>
    <col min="16" max="17" width="10.25390625" style="40" customWidth="1"/>
    <col min="18" max="19" width="9.125" style="40" customWidth="1"/>
    <col min="20" max="20" width="9.125" style="3" customWidth="1"/>
    <col min="21" max="16384" width="9.125" style="40" customWidth="1"/>
  </cols>
  <sheetData>
    <row r="1" spans="1:19" ht="24" customHeight="1">
      <c r="A1" s="121" t="s">
        <v>115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ht="13.5">
      <c r="S2" s="40" t="s">
        <v>105</v>
      </c>
    </row>
    <row r="3" spans="1:20" s="3" customFormat="1" ht="20.25" customHeight="1">
      <c r="A3" s="122" t="s">
        <v>71</v>
      </c>
      <c r="B3" s="122"/>
      <c r="C3" s="122"/>
      <c r="D3" s="122"/>
      <c r="E3" s="122"/>
      <c r="F3" s="122"/>
      <c r="G3" s="122"/>
      <c r="H3" s="122"/>
      <c r="I3" s="122" t="s">
        <v>72</v>
      </c>
      <c r="J3" s="122"/>
      <c r="K3" s="122"/>
      <c r="L3" s="122"/>
      <c r="M3" s="122"/>
      <c r="N3" s="122"/>
      <c r="O3" s="122"/>
      <c r="P3" s="122" t="s">
        <v>106</v>
      </c>
      <c r="Q3" s="122"/>
      <c r="R3" s="122"/>
      <c r="S3" s="123" t="s">
        <v>107</v>
      </c>
      <c r="T3" s="123" t="s">
        <v>108</v>
      </c>
    </row>
    <row r="4" spans="1:20" ht="14.25" customHeight="1">
      <c r="A4" s="129" t="s">
        <v>3</v>
      </c>
      <c r="B4" s="123" t="s">
        <v>4</v>
      </c>
      <c r="C4" s="131" t="s">
        <v>109</v>
      </c>
      <c r="D4" s="131"/>
      <c r="E4" s="131"/>
      <c r="F4" s="132" t="s">
        <v>114</v>
      </c>
      <c r="G4" s="132"/>
      <c r="H4" s="132"/>
      <c r="I4" s="129" t="s">
        <v>3</v>
      </c>
      <c r="J4" s="129" t="s">
        <v>4</v>
      </c>
      <c r="K4" s="126" t="s">
        <v>73</v>
      </c>
      <c r="L4" s="127"/>
      <c r="M4" s="128"/>
      <c r="N4" s="133" t="s">
        <v>110</v>
      </c>
      <c r="O4" s="133" t="s">
        <v>111</v>
      </c>
      <c r="P4" s="122" t="s">
        <v>74</v>
      </c>
      <c r="Q4" s="122" t="s">
        <v>75</v>
      </c>
      <c r="R4" s="122" t="s">
        <v>103</v>
      </c>
      <c r="S4" s="124"/>
      <c r="T4" s="124"/>
    </row>
    <row r="5" spans="1:20" ht="33" customHeight="1">
      <c r="A5" s="130"/>
      <c r="B5" s="125"/>
      <c r="C5" s="41" t="s">
        <v>74</v>
      </c>
      <c r="D5" s="47" t="s">
        <v>75</v>
      </c>
      <c r="E5" s="42" t="s">
        <v>103</v>
      </c>
      <c r="F5" s="42" t="s">
        <v>74</v>
      </c>
      <c r="G5" s="42" t="s">
        <v>75</v>
      </c>
      <c r="H5" s="42" t="s">
        <v>103</v>
      </c>
      <c r="I5" s="130"/>
      <c r="J5" s="130"/>
      <c r="K5" s="7" t="s">
        <v>74</v>
      </c>
      <c r="L5" s="7" t="s">
        <v>75</v>
      </c>
      <c r="M5" s="7" t="s">
        <v>103</v>
      </c>
      <c r="N5" s="134"/>
      <c r="O5" s="134"/>
      <c r="P5" s="122"/>
      <c r="Q5" s="122"/>
      <c r="R5" s="122"/>
      <c r="S5" s="125"/>
      <c r="T5" s="125"/>
    </row>
    <row r="6" spans="1:20" ht="18" customHeight="1">
      <c r="A6" s="19" t="s">
        <v>1</v>
      </c>
      <c r="B6" s="20"/>
      <c r="C6" s="21">
        <f>C7+C8+C12+C16+C20+C30+C31+C32+C35+C36+C38+C40+C43+C44</f>
        <v>11988.9</v>
      </c>
      <c r="D6" s="21">
        <f>C6-E6</f>
        <v>7195.9</v>
      </c>
      <c r="E6" s="21">
        <f>E7+E8+E12+E16+E20+E30+E31+E32+E35+E36+E38+E40+E43+E44</f>
        <v>4793</v>
      </c>
      <c r="F6" s="21" t="e">
        <f>G6+H6</f>
        <v>#REF!</v>
      </c>
      <c r="G6" s="21" t="e">
        <f>G7+G8+G12+G16+G20+G30+G31+G32+G35+G36+G38+G40+G43+G44</f>
        <v>#REF!</v>
      </c>
      <c r="H6" s="21">
        <f>H7+H8+H12+H16+H20+H30+H31+H32+H35+H36+H38+H40+H43+H44</f>
        <v>448</v>
      </c>
      <c r="I6" s="22" t="s">
        <v>2</v>
      </c>
      <c r="J6" s="23"/>
      <c r="K6" s="57" t="e">
        <f>K7+K8+K11+K19+K37+K39+K41</f>
        <v>#REF!</v>
      </c>
      <c r="L6" s="24" t="e">
        <f>K6-M6</f>
        <v>#REF!</v>
      </c>
      <c r="M6" s="24">
        <f>M7+M8+M11+M19+M37+M39+M41</f>
        <v>5241</v>
      </c>
      <c r="N6" s="24">
        <f>N7+N8+N11+N19+N37+N39+N41</f>
        <v>51260</v>
      </c>
      <c r="O6" s="57" t="e">
        <f>O7+O8+O11+O19+O37+O39+O41</f>
        <v>#REF!</v>
      </c>
      <c r="P6" s="26" t="e">
        <f>C6+F6-K6-N6-O6</f>
        <v>#REF!</v>
      </c>
      <c r="Q6" s="26" t="e">
        <f>Q7+Q8+Q12+Q16+Q20+Q30+Q31+Q32+Q35+Q36+Q37+Q39+Q42+Q43+Q44</f>
        <v>#REF!</v>
      </c>
      <c r="R6" s="26">
        <f>R7+R8+R12+R16+R20+R30+R31+R32+R35+R36+R38+R40+R42+R43+R44</f>
        <v>0</v>
      </c>
      <c r="S6" s="24">
        <v>865</v>
      </c>
      <c r="T6" s="26" t="e">
        <f>T7+T8+T12+T16+T20+T30+T31+T32+T35+T36+T37+T39+T42+T43+T44</f>
        <v>#REF!</v>
      </c>
    </row>
    <row r="7" spans="1:20" ht="33" customHeight="1">
      <c r="A7" s="27">
        <v>1030119</v>
      </c>
      <c r="B7" s="28" t="s">
        <v>5</v>
      </c>
      <c r="C7" s="21">
        <f>SUM(D7:E7)</f>
        <v>193</v>
      </c>
      <c r="D7" s="21">
        <v>193</v>
      </c>
      <c r="E7" s="48">
        <v>0</v>
      </c>
      <c r="F7" s="21" t="e">
        <f aca="true" t="shared" si="0" ref="F7:F50">G7+H7</f>
        <v>#REF!</v>
      </c>
      <c r="G7" s="21" t="e">
        <f>#REF!</f>
        <v>#REF!</v>
      </c>
      <c r="H7" s="21"/>
      <c r="I7" s="22">
        <v>215</v>
      </c>
      <c r="J7" s="23" t="s">
        <v>42</v>
      </c>
      <c r="K7" s="35">
        <f>L7+M7</f>
        <v>0</v>
      </c>
      <c r="L7" s="24">
        <v>0</v>
      </c>
      <c r="M7" s="26">
        <f>E7+H7</f>
        <v>0</v>
      </c>
      <c r="N7" s="33">
        <v>1356</v>
      </c>
      <c r="O7" s="25"/>
      <c r="P7" s="26" t="e">
        <f aca="true" t="shared" si="1" ref="P7:P50">C7+F7-K7-N7-O7</f>
        <v>#REF!</v>
      </c>
      <c r="Q7" s="26" t="e">
        <f>D7+G7-L7-N7-O7</f>
        <v>#REF!</v>
      </c>
      <c r="R7" s="26">
        <f>E7+H7-M7</f>
        <v>0</v>
      </c>
      <c r="S7" s="24" t="e">
        <f>IF(Q7&gt;G7*0.3,Q7-G7*0.3,0)</f>
        <v>#REF!</v>
      </c>
      <c r="T7" s="26" t="e">
        <f aca="true" t="shared" si="2" ref="T7:T50">Q7-S7</f>
        <v>#REF!</v>
      </c>
    </row>
    <row r="8" spans="1:20" ht="27">
      <c r="A8" s="29"/>
      <c r="B8" s="28" t="s">
        <v>76</v>
      </c>
      <c r="C8" s="21">
        <v>62</v>
      </c>
      <c r="D8" s="21">
        <v>0</v>
      </c>
      <c r="E8" s="48">
        <v>62</v>
      </c>
      <c r="F8" s="21">
        <f t="shared" si="0"/>
        <v>0</v>
      </c>
      <c r="G8" s="21">
        <f>G9+G10</f>
        <v>0</v>
      </c>
      <c r="H8" s="21">
        <f>H9+H10</f>
        <v>0</v>
      </c>
      <c r="I8" s="22">
        <v>207</v>
      </c>
      <c r="J8" s="23" t="s">
        <v>14</v>
      </c>
      <c r="K8" s="24">
        <f>K9+K10</f>
        <v>62</v>
      </c>
      <c r="L8" s="24">
        <f>K8-M8</f>
        <v>0</v>
      </c>
      <c r="M8" s="26">
        <f>E8+H8</f>
        <v>62</v>
      </c>
      <c r="N8" s="24">
        <f>N9+N10</f>
        <v>0</v>
      </c>
      <c r="O8" s="24">
        <f>O9+O10</f>
        <v>0</v>
      </c>
      <c r="P8" s="26">
        <f t="shared" si="1"/>
        <v>0</v>
      </c>
      <c r="Q8" s="26">
        <f aca="true" t="shared" si="3" ref="Q8:Q50">D8+G8-L8-N8-O8</f>
        <v>0</v>
      </c>
      <c r="R8" s="26">
        <f aca="true" t="shared" si="4" ref="R8:R50">E8+H8-M8</f>
        <v>0</v>
      </c>
      <c r="S8" s="24">
        <f aca="true" t="shared" si="5" ref="S8:S50">IF(Q8&gt;G8*0.3,Q8-G8*0.3,0)</f>
        <v>0</v>
      </c>
      <c r="T8" s="26">
        <f t="shared" si="2"/>
        <v>0</v>
      </c>
    </row>
    <row r="9" spans="1:20" ht="32.25" customHeight="1">
      <c r="A9" s="29"/>
      <c r="B9" s="13" t="s">
        <v>85</v>
      </c>
      <c r="C9" s="21">
        <f>SUM(D9:E9)</f>
        <v>0</v>
      </c>
      <c r="D9" s="21">
        <v>0</v>
      </c>
      <c r="E9" s="48">
        <v>0</v>
      </c>
      <c r="F9" s="21">
        <f t="shared" si="0"/>
        <v>0</v>
      </c>
      <c r="G9" s="21"/>
      <c r="H9" s="21">
        <v>0</v>
      </c>
      <c r="I9" s="12">
        <v>2070702</v>
      </c>
      <c r="J9" s="13" t="s">
        <v>85</v>
      </c>
      <c r="K9" s="35">
        <f>L9+M9</f>
        <v>0</v>
      </c>
      <c r="L9" s="26">
        <f>D9+G9</f>
        <v>0</v>
      </c>
      <c r="M9" s="26">
        <f>E9+H9</f>
        <v>0</v>
      </c>
      <c r="N9" s="25"/>
      <c r="O9" s="25"/>
      <c r="P9" s="26">
        <f t="shared" si="1"/>
        <v>0</v>
      </c>
      <c r="Q9" s="26">
        <f t="shared" si="3"/>
        <v>0</v>
      </c>
      <c r="R9" s="26">
        <f t="shared" si="4"/>
        <v>0</v>
      </c>
      <c r="S9" s="24">
        <f t="shared" si="5"/>
        <v>0</v>
      </c>
      <c r="T9" s="26">
        <f t="shared" si="2"/>
        <v>0</v>
      </c>
    </row>
    <row r="10" spans="1:20" ht="48" customHeight="1">
      <c r="A10" s="29"/>
      <c r="B10" s="13" t="s">
        <v>84</v>
      </c>
      <c r="C10" s="21">
        <f>SUM(D10:E10)</f>
        <v>62</v>
      </c>
      <c r="D10" s="21">
        <v>0</v>
      </c>
      <c r="E10" s="48">
        <v>62</v>
      </c>
      <c r="F10" s="21">
        <f t="shared" si="0"/>
        <v>0</v>
      </c>
      <c r="G10" s="21"/>
      <c r="H10" s="21">
        <v>0</v>
      </c>
      <c r="I10" s="12">
        <v>2070799</v>
      </c>
      <c r="J10" s="13" t="s">
        <v>84</v>
      </c>
      <c r="K10" s="35">
        <f>L10+M10</f>
        <v>62</v>
      </c>
      <c r="L10" s="24">
        <f>D10+G10</f>
        <v>0</v>
      </c>
      <c r="M10" s="26">
        <f>E10+H10</f>
        <v>62</v>
      </c>
      <c r="N10" s="25"/>
      <c r="O10" s="25"/>
      <c r="P10" s="26">
        <f t="shared" si="1"/>
        <v>0</v>
      </c>
      <c r="Q10" s="26">
        <f t="shared" si="3"/>
        <v>0</v>
      </c>
      <c r="R10" s="26">
        <f t="shared" si="4"/>
        <v>0</v>
      </c>
      <c r="S10" s="24">
        <f t="shared" si="5"/>
        <v>0</v>
      </c>
      <c r="T10" s="26">
        <f t="shared" si="2"/>
        <v>0</v>
      </c>
    </row>
    <row r="11" spans="1:20" ht="30.75" customHeight="1">
      <c r="A11" s="29"/>
      <c r="B11" s="20"/>
      <c r="C11" s="21"/>
      <c r="D11" s="21"/>
      <c r="E11" s="48"/>
      <c r="F11" s="21"/>
      <c r="G11" s="21"/>
      <c r="H11" s="21"/>
      <c r="I11" s="22">
        <v>208</v>
      </c>
      <c r="J11" s="23" t="s">
        <v>16</v>
      </c>
      <c r="K11" s="35">
        <f>K12+K16</f>
        <v>865</v>
      </c>
      <c r="L11" s="24">
        <f>K11-M11</f>
        <v>0</v>
      </c>
      <c r="M11" s="26">
        <f>M12+M16</f>
        <v>865</v>
      </c>
      <c r="N11" s="25"/>
      <c r="O11" s="25"/>
      <c r="P11" s="26"/>
      <c r="Q11" s="26"/>
      <c r="R11" s="26"/>
      <c r="S11" s="26">
        <f>S12+S16</f>
        <v>0</v>
      </c>
      <c r="T11" s="26">
        <f t="shared" si="2"/>
        <v>0</v>
      </c>
    </row>
    <row r="12" spans="1:20" ht="45" customHeight="1">
      <c r="A12" s="29"/>
      <c r="B12" s="28" t="s">
        <v>77</v>
      </c>
      <c r="C12" s="21">
        <f>SUM(D12:E12)</f>
        <v>520</v>
      </c>
      <c r="D12" s="48">
        <f>SUM(D13:D15)</f>
        <v>0</v>
      </c>
      <c r="E12" s="48">
        <f>SUM(E13:E15)</f>
        <v>520</v>
      </c>
      <c r="F12" s="21">
        <f t="shared" si="0"/>
        <v>308</v>
      </c>
      <c r="G12" s="21">
        <f>G13+G14+G15</f>
        <v>0</v>
      </c>
      <c r="H12" s="21">
        <f>H13+H14+H15</f>
        <v>308</v>
      </c>
      <c r="I12" s="22">
        <v>20822</v>
      </c>
      <c r="J12" s="23" t="s">
        <v>19</v>
      </c>
      <c r="K12" s="35">
        <f>K13+K14+K15</f>
        <v>828</v>
      </c>
      <c r="L12" s="24">
        <f>K12-M12</f>
        <v>0</v>
      </c>
      <c r="M12" s="26">
        <f>M13+M14+M15</f>
        <v>828</v>
      </c>
      <c r="N12" s="26">
        <f>N13+N14+N15</f>
        <v>0</v>
      </c>
      <c r="O12" s="26">
        <f>O13+O14+O15</f>
        <v>0</v>
      </c>
      <c r="P12" s="26">
        <f t="shared" si="1"/>
        <v>0</v>
      </c>
      <c r="Q12" s="26">
        <f t="shared" si="3"/>
        <v>0</v>
      </c>
      <c r="R12" s="26">
        <f t="shared" si="4"/>
        <v>0</v>
      </c>
      <c r="S12" s="24">
        <f t="shared" si="5"/>
        <v>0</v>
      </c>
      <c r="T12" s="26">
        <f t="shared" si="2"/>
        <v>0</v>
      </c>
    </row>
    <row r="13" spans="1:20" ht="33" customHeight="1">
      <c r="A13" s="29"/>
      <c r="B13" s="20" t="s">
        <v>89</v>
      </c>
      <c r="C13" s="21">
        <f>SUM(D13:E13)</f>
        <v>11</v>
      </c>
      <c r="D13" s="21">
        <v>0</v>
      </c>
      <c r="E13" s="49">
        <v>11</v>
      </c>
      <c r="F13" s="21">
        <f t="shared" si="0"/>
        <v>159</v>
      </c>
      <c r="G13" s="21"/>
      <c r="H13" s="21">
        <v>159</v>
      </c>
      <c r="I13" s="30"/>
      <c r="J13" s="20" t="s">
        <v>89</v>
      </c>
      <c r="K13" s="35">
        <f>L13+M13</f>
        <v>170</v>
      </c>
      <c r="L13" s="24">
        <f aca="true" t="shared" si="6" ref="L13:M15">D13+G13</f>
        <v>0</v>
      </c>
      <c r="M13" s="26">
        <f t="shared" si="6"/>
        <v>170</v>
      </c>
      <c r="N13" s="25"/>
      <c r="O13" s="25"/>
      <c r="P13" s="26">
        <f t="shared" si="1"/>
        <v>0</v>
      </c>
      <c r="Q13" s="26">
        <f t="shared" si="3"/>
        <v>0</v>
      </c>
      <c r="R13" s="26">
        <f t="shared" si="4"/>
        <v>0</v>
      </c>
      <c r="S13" s="24">
        <f t="shared" si="5"/>
        <v>0</v>
      </c>
      <c r="T13" s="26">
        <f t="shared" si="2"/>
        <v>0</v>
      </c>
    </row>
    <row r="14" spans="1:20" ht="54" customHeight="1">
      <c r="A14" s="29"/>
      <c r="B14" s="20" t="s">
        <v>90</v>
      </c>
      <c r="C14" s="21">
        <f>SUM(D14:E14)</f>
        <v>503</v>
      </c>
      <c r="D14" s="21">
        <v>0</v>
      </c>
      <c r="E14" s="49">
        <v>503</v>
      </c>
      <c r="F14" s="21">
        <f t="shared" si="0"/>
        <v>149</v>
      </c>
      <c r="G14" s="21"/>
      <c r="H14" s="21">
        <v>149</v>
      </c>
      <c r="I14" s="30"/>
      <c r="J14" s="20" t="s">
        <v>90</v>
      </c>
      <c r="K14" s="35">
        <f>L14+M14</f>
        <v>652</v>
      </c>
      <c r="L14" s="24">
        <f t="shared" si="6"/>
        <v>0</v>
      </c>
      <c r="M14" s="26">
        <f t="shared" si="6"/>
        <v>652</v>
      </c>
      <c r="N14" s="25"/>
      <c r="O14" s="25"/>
      <c r="P14" s="26">
        <f t="shared" si="1"/>
        <v>0</v>
      </c>
      <c r="Q14" s="26">
        <f t="shared" si="3"/>
        <v>0</v>
      </c>
      <c r="R14" s="26">
        <f t="shared" si="4"/>
        <v>0</v>
      </c>
      <c r="S14" s="24">
        <f t="shared" si="5"/>
        <v>0</v>
      </c>
      <c r="T14" s="26">
        <f t="shared" si="2"/>
        <v>0</v>
      </c>
    </row>
    <row r="15" spans="1:20" ht="56.25" customHeight="1">
      <c r="A15" s="29"/>
      <c r="B15" s="20" t="s">
        <v>91</v>
      </c>
      <c r="C15" s="21">
        <f>SUM(D15:E15)</f>
        <v>6</v>
      </c>
      <c r="D15" s="21">
        <v>0</v>
      </c>
      <c r="E15" s="49">
        <v>6</v>
      </c>
      <c r="F15" s="21">
        <f t="shared" si="0"/>
        <v>0</v>
      </c>
      <c r="G15" s="21"/>
      <c r="H15" s="21">
        <v>0</v>
      </c>
      <c r="I15" s="30"/>
      <c r="J15" s="20" t="s">
        <v>91</v>
      </c>
      <c r="K15" s="35">
        <f>L15+M15</f>
        <v>6</v>
      </c>
      <c r="L15" s="24">
        <f t="shared" si="6"/>
        <v>0</v>
      </c>
      <c r="M15" s="26">
        <f t="shared" si="6"/>
        <v>6</v>
      </c>
      <c r="N15" s="25"/>
      <c r="O15" s="25"/>
      <c r="P15" s="26">
        <f t="shared" si="1"/>
        <v>0</v>
      </c>
      <c r="Q15" s="26">
        <f t="shared" si="3"/>
        <v>0</v>
      </c>
      <c r="R15" s="26">
        <f t="shared" si="4"/>
        <v>0</v>
      </c>
      <c r="S15" s="24">
        <f t="shared" si="5"/>
        <v>0</v>
      </c>
      <c r="T15" s="26">
        <f t="shared" si="2"/>
        <v>0</v>
      </c>
    </row>
    <row r="16" spans="1:20" ht="61.5" customHeight="1">
      <c r="A16" s="29"/>
      <c r="B16" s="28" t="s">
        <v>78</v>
      </c>
      <c r="C16" s="21">
        <v>37</v>
      </c>
      <c r="D16" s="21">
        <v>0</v>
      </c>
      <c r="E16" s="48">
        <v>37</v>
      </c>
      <c r="F16" s="21">
        <f t="shared" si="0"/>
        <v>0</v>
      </c>
      <c r="G16" s="21">
        <f>G17+G18</f>
        <v>0</v>
      </c>
      <c r="H16" s="21">
        <f>H17+H18</f>
        <v>0</v>
      </c>
      <c r="I16" s="22">
        <v>20823</v>
      </c>
      <c r="J16" s="23" t="s">
        <v>22</v>
      </c>
      <c r="K16" s="35">
        <f>K17+K18</f>
        <v>37</v>
      </c>
      <c r="L16" s="24">
        <f>K16-M16</f>
        <v>0</v>
      </c>
      <c r="M16" s="26">
        <f>M17+M18</f>
        <v>37</v>
      </c>
      <c r="N16" s="26">
        <f>N17+N18</f>
        <v>0</v>
      </c>
      <c r="O16" s="26">
        <f>O17+O18</f>
        <v>0</v>
      </c>
      <c r="P16" s="26">
        <f t="shared" si="1"/>
        <v>0</v>
      </c>
      <c r="Q16" s="26">
        <f t="shared" si="3"/>
        <v>0</v>
      </c>
      <c r="R16" s="26">
        <f t="shared" si="4"/>
        <v>0</v>
      </c>
      <c r="S16" s="24">
        <f t="shared" si="5"/>
        <v>0</v>
      </c>
      <c r="T16" s="26">
        <f t="shared" si="2"/>
        <v>0</v>
      </c>
    </row>
    <row r="17" spans="1:20" ht="42" customHeight="1">
      <c r="A17" s="29"/>
      <c r="B17" s="20" t="s">
        <v>92</v>
      </c>
      <c r="C17" s="21">
        <v>35</v>
      </c>
      <c r="D17" s="21">
        <v>0</v>
      </c>
      <c r="E17" s="49">
        <v>35</v>
      </c>
      <c r="F17" s="21">
        <f t="shared" si="0"/>
        <v>0</v>
      </c>
      <c r="G17" s="21"/>
      <c r="H17" s="21">
        <v>0</v>
      </c>
      <c r="I17" s="30"/>
      <c r="J17" s="20" t="s">
        <v>92</v>
      </c>
      <c r="K17" s="35">
        <f>L17+M17</f>
        <v>35</v>
      </c>
      <c r="L17" s="24">
        <f>D17+G17</f>
        <v>0</v>
      </c>
      <c r="M17" s="26">
        <f>E17+H17</f>
        <v>35</v>
      </c>
      <c r="N17" s="25"/>
      <c r="O17" s="25"/>
      <c r="P17" s="26">
        <f t="shared" si="1"/>
        <v>0</v>
      </c>
      <c r="Q17" s="26">
        <f t="shared" si="3"/>
        <v>0</v>
      </c>
      <c r="R17" s="26">
        <f t="shared" si="4"/>
        <v>0</v>
      </c>
      <c r="S17" s="24">
        <f t="shared" si="5"/>
        <v>0</v>
      </c>
      <c r="T17" s="26">
        <f t="shared" si="2"/>
        <v>0</v>
      </c>
    </row>
    <row r="18" spans="1:20" ht="42" customHeight="1">
      <c r="A18" s="29"/>
      <c r="B18" s="20" t="s">
        <v>93</v>
      </c>
      <c r="C18" s="21">
        <v>2</v>
      </c>
      <c r="D18" s="21">
        <v>0</v>
      </c>
      <c r="E18" s="49">
        <v>2</v>
      </c>
      <c r="F18" s="21">
        <f t="shared" si="0"/>
        <v>0</v>
      </c>
      <c r="G18" s="21"/>
      <c r="H18" s="21">
        <v>0</v>
      </c>
      <c r="I18" s="30"/>
      <c r="J18" s="20" t="s">
        <v>93</v>
      </c>
      <c r="K18" s="35">
        <f>L18+M18</f>
        <v>2</v>
      </c>
      <c r="L18" s="24">
        <f>D18+G18</f>
        <v>0</v>
      </c>
      <c r="M18" s="26">
        <f>E18+H18</f>
        <v>2</v>
      </c>
      <c r="N18" s="25"/>
      <c r="O18" s="25"/>
      <c r="P18" s="26">
        <f t="shared" si="1"/>
        <v>0</v>
      </c>
      <c r="Q18" s="26">
        <f t="shared" si="3"/>
        <v>0</v>
      </c>
      <c r="R18" s="26">
        <f t="shared" si="4"/>
        <v>0</v>
      </c>
      <c r="S18" s="24">
        <f t="shared" si="5"/>
        <v>0</v>
      </c>
      <c r="T18" s="26">
        <f t="shared" si="2"/>
        <v>0</v>
      </c>
    </row>
    <row r="19" spans="1:20" ht="27">
      <c r="A19" s="29"/>
      <c r="B19" s="20"/>
      <c r="C19" s="21">
        <v>0</v>
      </c>
      <c r="D19" s="21"/>
      <c r="E19" s="48"/>
      <c r="F19" s="21">
        <f t="shared" si="0"/>
        <v>0</v>
      </c>
      <c r="G19" s="21"/>
      <c r="H19" s="21"/>
      <c r="I19" s="22">
        <v>212</v>
      </c>
      <c r="J19" s="23" t="s">
        <v>17</v>
      </c>
      <c r="K19" s="35" t="e">
        <f>K20+K30+K31+K35+K36+K32</f>
        <v>#REF!</v>
      </c>
      <c r="L19" s="24" t="e">
        <f>K19-M19</f>
        <v>#REF!</v>
      </c>
      <c r="M19" s="26">
        <f>M20+M30+M31+M35+M36+M32</f>
        <v>3838</v>
      </c>
      <c r="N19" s="26">
        <f>N20+N30+N31+N35+N36+N32</f>
        <v>49904</v>
      </c>
      <c r="O19" s="26" t="e">
        <f>O20+O30+O31+O35+O36+O32</f>
        <v>#REF!</v>
      </c>
      <c r="P19" s="26"/>
      <c r="Q19" s="26"/>
      <c r="R19" s="26"/>
      <c r="S19" s="26" t="e">
        <f>S20+S30+S31+S35+S36+S32</f>
        <v>#REF!</v>
      </c>
      <c r="T19" s="26"/>
    </row>
    <row r="20" spans="1:20" ht="81">
      <c r="A20" s="27">
        <v>1030148</v>
      </c>
      <c r="B20" s="28" t="s">
        <v>7</v>
      </c>
      <c r="C20" s="21">
        <f>SUM(D20:E20)</f>
        <v>6352</v>
      </c>
      <c r="D20" s="21">
        <v>6259</v>
      </c>
      <c r="E20" s="48">
        <v>93</v>
      </c>
      <c r="F20" s="21" t="e">
        <f>G20+H20</f>
        <v>#REF!</v>
      </c>
      <c r="G20" s="36" t="e">
        <f>G21+G22+G23+G24+G25+G26</f>
        <v>#REF!</v>
      </c>
      <c r="H20" s="36">
        <f>H21+H22+H23+H24+H25+H26</f>
        <v>0</v>
      </c>
      <c r="I20" s="30">
        <v>21208</v>
      </c>
      <c r="J20" s="23" t="s">
        <v>24</v>
      </c>
      <c r="K20" s="35" t="e">
        <f>L20+M20</f>
        <v>#REF!</v>
      </c>
      <c r="L20" s="24" t="e">
        <f>#REF!-M20</f>
        <v>#REF!</v>
      </c>
      <c r="M20" s="26">
        <f>SUM(M21:M29)</f>
        <v>93</v>
      </c>
      <c r="N20" s="26">
        <f>5664+16000+18596-1356+11000</f>
        <v>49904</v>
      </c>
      <c r="O20" s="26" t="e">
        <f>SUM(O21:O29)</f>
        <v>#REF!</v>
      </c>
      <c r="P20" s="26" t="e">
        <f t="shared" si="1"/>
        <v>#REF!</v>
      </c>
      <c r="Q20" s="26" t="e">
        <f t="shared" si="3"/>
        <v>#REF!</v>
      </c>
      <c r="R20" s="26">
        <f t="shared" si="4"/>
        <v>0</v>
      </c>
      <c r="S20" s="24" t="e">
        <f>IF(Q20&gt;G20*0.3,Q20-G20*0.3,0)</f>
        <v>#REF!</v>
      </c>
      <c r="T20" s="56" t="e">
        <f t="shared" si="2"/>
        <v>#REF!</v>
      </c>
    </row>
    <row r="21" spans="1:20" s="16" customFormat="1" ht="27">
      <c r="A21" s="43" t="s">
        <v>112</v>
      </c>
      <c r="B21" s="11" t="s">
        <v>65</v>
      </c>
      <c r="C21" s="21">
        <f aca="true" t="shared" si="7" ref="C21:C26">SUM(D21:E21)</f>
        <v>1674</v>
      </c>
      <c r="D21" s="21">
        <v>1674</v>
      </c>
      <c r="E21" s="50">
        <v>0</v>
      </c>
      <c r="F21" s="21" t="e">
        <f t="shared" si="0"/>
        <v>#REF!</v>
      </c>
      <c r="G21" s="15" t="e">
        <f>#REF!</f>
        <v>#REF!</v>
      </c>
      <c r="H21" s="9"/>
      <c r="I21" s="12">
        <v>2120801</v>
      </c>
      <c r="J21" s="13" t="s">
        <v>25</v>
      </c>
      <c r="K21" s="35" t="e">
        <f aca="true" t="shared" si="8" ref="K21:K29">L21+M21</f>
        <v>#REF!</v>
      </c>
      <c r="L21" s="55" t="e">
        <f>基金支出!#REF!</f>
        <v>#REF!</v>
      </c>
      <c r="M21" s="44"/>
      <c r="N21" s="44"/>
      <c r="O21" s="44"/>
      <c r="P21" s="26"/>
      <c r="Q21" s="26"/>
      <c r="R21" s="26"/>
      <c r="S21" s="24"/>
      <c r="T21" s="26"/>
    </row>
    <row r="22" spans="1:20" s="16" customFormat="1" ht="27">
      <c r="A22" s="43">
        <v>103014802</v>
      </c>
      <c r="B22" s="11" t="s">
        <v>66</v>
      </c>
      <c r="C22" s="21">
        <f t="shared" si="7"/>
        <v>0</v>
      </c>
      <c r="D22" s="21">
        <v>0</v>
      </c>
      <c r="E22" s="50">
        <v>0</v>
      </c>
      <c r="F22" s="21" t="e">
        <f t="shared" si="0"/>
        <v>#REF!</v>
      </c>
      <c r="G22" s="15" t="e">
        <f>#REF!</f>
        <v>#REF!</v>
      </c>
      <c r="H22" s="9"/>
      <c r="I22" s="12">
        <v>2120802</v>
      </c>
      <c r="J22" s="13" t="s">
        <v>26</v>
      </c>
      <c r="K22" s="35" t="e">
        <f t="shared" si="8"/>
        <v>#REF!</v>
      </c>
      <c r="L22" s="55" t="e">
        <f>基金支出!#REF!</f>
        <v>#REF!</v>
      </c>
      <c r="M22" s="44"/>
      <c r="N22" s="44"/>
      <c r="O22" s="44"/>
      <c r="P22" s="26"/>
      <c r="Q22" s="26"/>
      <c r="R22" s="26"/>
      <c r="S22" s="24"/>
      <c r="T22" s="26"/>
    </row>
    <row r="23" spans="1:20" s="16" customFormat="1" ht="27">
      <c r="A23" s="43">
        <v>103014803</v>
      </c>
      <c r="B23" s="11" t="s">
        <v>67</v>
      </c>
      <c r="C23" s="21">
        <f t="shared" si="7"/>
        <v>0</v>
      </c>
      <c r="D23" s="21">
        <v>0</v>
      </c>
      <c r="E23" s="50">
        <v>0</v>
      </c>
      <c r="F23" s="21" t="e">
        <f t="shared" si="0"/>
        <v>#REF!</v>
      </c>
      <c r="G23" s="15" t="e">
        <f>#REF!</f>
        <v>#REF!</v>
      </c>
      <c r="H23" s="9"/>
      <c r="I23" s="12">
        <v>2120803</v>
      </c>
      <c r="J23" s="13" t="s">
        <v>27</v>
      </c>
      <c r="K23" s="35" t="e">
        <f t="shared" si="8"/>
        <v>#REF!</v>
      </c>
      <c r="L23" s="55" t="e">
        <f>基金支出!#REF!</f>
        <v>#REF!</v>
      </c>
      <c r="M23" s="44"/>
      <c r="N23" s="44"/>
      <c r="O23" s="44"/>
      <c r="P23" s="26"/>
      <c r="Q23" s="26"/>
      <c r="R23" s="26"/>
      <c r="S23" s="24"/>
      <c r="T23" s="26"/>
    </row>
    <row r="24" spans="1:20" s="16" customFormat="1" ht="40.5">
      <c r="A24" s="43">
        <v>103014898</v>
      </c>
      <c r="B24" s="20" t="s">
        <v>113</v>
      </c>
      <c r="C24" s="21">
        <f t="shared" si="7"/>
        <v>0</v>
      </c>
      <c r="D24" s="21">
        <v>0</v>
      </c>
      <c r="E24" s="50">
        <v>0</v>
      </c>
      <c r="F24" s="21" t="e">
        <f t="shared" si="0"/>
        <v>#REF!</v>
      </c>
      <c r="G24" s="15" t="e">
        <f>#REF!</f>
        <v>#REF!</v>
      </c>
      <c r="H24" s="9"/>
      <c r="I24" s="12">
        <v>2120804</v>
      </c>
      <c r="J24" s="13" t="s">
        <v>28</v>
      </c>
      <c r="K24" s="35" t="e">
        <f t="shared" si="8"/>
        <v>#REF!</v>
      </c>
      <c r="L24" s="55" t="e">
        <f>基金支出!#REF!</f>
        <v>#REF!</v>
      </c>
      <c r="M24" s="44"/>
      <c r="N24" s="44"/>
      <c r="O24" s="44"/>
      <c r="P24" s="26"/>
      <c r="Q24" s="26"/>
      <c r="R24" s="26"/>
      <c r="S24" s="24"/>
      <c r="T24" s="26"/>
    </row>
    <row r="25" spans="1:20" s="16" customFormat="1" ht="27">
      <c r="A25" s="43"/>
      <c r="B25" s="20"/>
      <c r="C25" s="21">
        <f>SUM(D25:E25)</f>
        <v>0</v>
      </c>
      <c r="D25" s="21">
        <v>0</v>
      </c>
      <c r="E25" s="50">
        <v>0</v>
      </c>
      <c r="F25" s="21">
        <f t="shared" si="0"/>
        <v>0</v>
      </c>
      <c r="G25" s="15"/>
      <c r="H25" s="9"/>
      <c r="I25" s="12">
        <v>2120805</v>
      </c>
      <c r="J25" s="13" t="s">
        <v>29</v>
      </c>
      <c r="K25" s="35" t="e">
        <f t="shared" si="8"/>
        <v>#REF!</v>
      </c>
      <c r="L25" s="55" t="e">
        <f>基金支出!#REF!</f>
        <v>#REF!</v>
      </c>
      <c r="M25" s="44"/>
      <c r="N25" s="44"/>
      <c r="O25" s="44"/>
      <c r="P25" s="26"/>
      <c r="Q25" s="26"/>
      <c r="R25" s="26"/>
      <c r="S25" s="24"/>
      <c r="T25" s="26">
        <f t="shared" si="2"/>
        <v>0</v>
      </c>
    </row>
    <row r="26" spans="1:20" s="16" customFormat="1" ht="27">
      <c r="A26" s="43"/>
      <c r="B26" s="20"/>
      <c r="C26" s="21">
        <f t="shared" si="7"/>
        <v>93</v>
      </c>
      <c r="D26" s="21"/>
      <c r="E26" s="50">
        <v>93</v>
      </c>
      <c r="F26" s="21">
        <f t="shared" si="0"/>
        <v>0</v>
      </c>
      <c r="G26" s="15"/>
      <c r="H26" s="9">
        <v>0</v>
      </c>
      <c r="I26" s="12">
        <v>2120806</v>
      </c>
      <c r="J26" s="13" t="s">
        <v>30</v>
      </c>
      <c r="K26" s="35" t="e">
        <f t="shared" si="8"/>
        <v>#REF!</v>
      </c>
      <c r="L26" s="55" t="e">
        <f>基金支出!#REF!-M26</f>
        <v>#REF!</v>
      </c>
      <c r="M26" s="44">
        <v>93</v>
      </c>
      <c r="N26" s="44"/>
      <c r="O26" s="44"/>
      <c r="P26" s="26"/>
      <c r="Q26" s="26"/>
      <c r="R26" s="26"/>
      <c r="S26" s="24"/>
      <c r="T26" s="26"/>
    </row>
    <row r="27" spans="1:20" s="16" customFormat="1" ht="54">
      <c r="A27" s="43"/>
      <c r="B27" s="20"/>
      <c r="C27" s="10"/>
      <c r="D27" s="21"/>
      <c r="E27" s="50">
        <v>0</v>
      </c>
      <c r="F27" s="21">
        <f t="shared" si="0"/>
        <v>0</v>
      </c>
      <c r="G27" s="15"/>
      <c r="H27" s="9"/>
      <c r="I27" s="12">
        <v>2120899</v>
      </c>
      <c r="J27" s="13" t="s">
        <v>31</v>
      </c>
      <c r="K27" s="35" t="e">
        <f t="shared" si="8"/>
        <v>#REF!</v>
      </c>
      <c r="L27" s="55" t="e">
        <f>基金支出!#REF!</f>
        <v>#REF!</v>
      </c>
      <c r="M27" s="44"/>
      <c r="N27" s="44"/>
      <c r="O27" s="44"/>
      <c r="P27" s="26"/>
      <c r="Q27" s="26"/>
      <c r="R27" s="26"/>
      <c r="S27" s="24"/>
      <c r="T27" s="26"/>
    </row>
    <row r="28" spans="1:20" s="16" customFormat="1" ht="40.5">
      <c r="A28" s="43"/>
      <c r="B28" s="20"/>
      <c r="C28" s="10"/>
      <c r="D28" s="21"/>
      <c r="E28" s="50">
        <v>0</v>
      </c>
      <c r="F28" s="21">
        <f t="shared" si="0"/>
        <v>0</v>
      </c>
      <c r="G28" s="15"/>
      <c r="H28" s="9"/>
      <c r="I28" s="45">
        <v>23204</v>
      </c>
      <c r="J28" s="46" t="s">
        <v>63</v>
      </c>
      <c r="K28" s="35">
        <f t="shared" si="8"/>
        <v>0</v>
      </c>
      <c r="L28" s="55">
        <v>0</v>
      </c>
      <c r="M28" s="44"/>
      <c r="N28" s="44"/>
      <c r="O28" s="53" t="e">
        <f>基金支出!#REF!</f>
        <v>#REF!</v>
      </c>
      <c r="P28" s="26"/>
      <c r="Q28" s="26"/>
      <c r="R28" s="26"/>
      <c r="S28" s="24"/>
      <c r="T28" s="26"/>
    </row>
    <row r="29" spans="1:20" s="16" customFormat="1" ht="40.5">
      <c r="A29" s="43"/>
      <c r="B29" s="20"/>
      <c r="C29" s="10"/>
      <c r="D29" s="21"/>
      <c r="E29" s="50">
        <v>0</v>
      </c>
      <c r="F29" s="21">
        <f t="shared" si="0"/>
        <v>0</v>
      </c>
      <c r="G29" s="15"/>
      <c r="H29" s="9"/>
      <c r="I29" s="45">
        <v>23304</v>
      </c>
      <c r="J29" s="46" t="s">
        <v>87</v>
      </c>
      <c r="K29" s="35">
        <f t="shared" si="8"/>
        <v>0</v>
      </c>
      <c r="L29" s="55"/>
      <c r="M29" s="44"/>
      <c r="N29" s="44"/>
      <c r="O29" s="53" t="e">
        <f>基金支出!#REF!</f>
        <v>#REF!</v>
      </c>
      <c r="P29" s="26"/>
      <c r="Q29" s="26"/>
      <c r="R29" s="26"/>
      <c r="S29" s="24"/>
      <c r="T29" s="26"/>
    </row>
    <row r="30" spans="1:20" ht="67.5">
      <c r="A30" s="27">
        <v>1030144</v>
      </c>
      <c r="B30" s="28" t="s">
        <v>6</v>
      </c>
      <c r="C30" s="21">
        <v>12</v>
      </c>
      <c r="D30" s="21">
        <v>12</v>
      </c>
      <c r="E30" s="48"/>
      <c r="F30" s="21" t="e">
        <f t="shared" si="0"/>
        <v>#REF!</v>
      </c>
      <c r="G30" s="21" t="e">
        <f>#REF!</f>
        <v>#REF!</v>
      </c>
      <c r="H30" s="21">
        <v>0</v>
      </c>
      <c r="I30" s="30">
        <v>21209</v>
      </c>
      <c r="J30" s="23" t="s">
        <v>32</v>
      </c>
      <c r="K30" s="35" t="e">
        <f>L30+M30</f>
        <v>#REF!</v>
      </c>
      <c r="L30" s="24" t="e">
        <f>D30+G30</f>
        <v>#REF!</v>
      </c>
      <c r="M30" s="24">
        <f>E30+H30</f>
        <v>0</v>
      </c>
      <c r="N30" s="26">
        <v>0</v>
      </c>
      <c r="O30" s="26">
        <v>0</v>
      </c>
      <c r="P30" s="26" t="e">
        <f t="shared" si="1"/>
        <v>#REF!</v>
      </c>
      <c r="Q30" s="26" t="e">
        <f t="shared" si="3"/>
        <v>#REF!</v>
      </c>
      <c r="R30" s="26">
        <f t="shared" si="4"/>
        <v>0</v>
      </c>
      <c r="S30" s="24" t="e">
        <f t="shared" si="5"/>
        <v>#REF!</v>
      </c>
      <c r="T30" s="26" t="e">
        <f t="shared" si="2"/>
        <v>#REF!</v>
      </c>
    </row>
    <row r="31" spans="1:20" ht="67.5">
      <c r="A31" s="27">
        <v>1030147</v>
      </c>
      <c r="B31" s="28" t="s">
        <v>8</v>
      </c>
      <c r="C31" s="21">
        <f>SUM(D31:E31)</f>
        <v>52</v>
      </c>
      <c r="D31" s="21">
        <v>45</v>
      </c>
      <c r="E31" s="48">
        <v>7</v>
      </c>
      <c r="F31" s="21" t="e">
        <f t="shared" si="0"/>
        <v>#REF!</v>
      </c>
      <c r="G31" s="21" t="e">
        <f>#REF!</f>
        <v>#REF!</v>
      </c>
      <c r="H31" s="21">
        <v>0</v>
      </c>
      <c r="I31" s="30">
        <v>21211</v>
      </c>
      <c r="J31" s="23" t="s">
        <v>35</v>
      </c>
      <c r="K31" s="35" t="e">
        <f>L31+M31</f>
        <v>#REF!</v>
      </c>
      <c r="L31" s="24" t="e">
        <f>D31+G31</f>
        <v>#REF!</v>
      </c>
      <c r="M31" s="24">
        <f>E31+H31</f>
        <v>7</v>
      </c>
      <c r="N31" s="25"/>
      <c r="O31" s="25"/>
      <c r="P31" s="26" t="e">
        <f t="shared" si="1"/>
        <v>#REF!</v>
      </c>
      <c r="Q31" s="26" t="e">
        <f t="shared" si="3"/>
        <v>#REF!</v>
      </c>
      <c r="R31" s="26">
        <f t="shared" si="4"/>
        <v>0</v>
      </c>
      <c r="S31" s="24" t="e">
        <f t="shared" si="5"/>
        <v>#REF!</v>
      </c>
      <c r="T31" s="26" t="e">
        <f t="shared" si="2"/>
        <v>#REF!</v>
      </c>
    </row>
    <row r="32" spans="1:20" ht="81">
      <c r="A32" s="27"/>
      <c r="B32" s="28" t="s">
        <v>68</v>
      </c>
      <c r="C32" s="21">
        <f>SUM(D32:E32)</f>
        <v>3999</v>
      </c>
      <c r="D32" s="21">
        <v>261</v>
      </c>
      <c r="E32" s="48">
        <v>3738</v>
      </c>
      <c r="F32" s="21">
        <f t="shared" si="0"/>
        <v>0</v>
      </c>
      <c r="G32" s="21">
        <v>0</v>
      </c>
      <c r="H32" s="21">
        <f>H33+H34</f>
        <v>0</v>
      </c>
      <c r="I32" s="22">
        <v>21212</v>
      </c>
      <c r="J32" s="23" t="s">
        <v>36</v>
      </c>
      <c r="K32" s="35">
        <f>K33+K34</f>
        <v>3999</v>
      </c>
      <c r="L32" s="24">
        <f>K32-M32</f>
        <v>261</v>
      </c>
      <c r="M32" s="35">
        <f>M33+M34</f>
        <v>3738</v>
      </c>
      <c r="N32" s="35">
        <f>N33+N34</f>
        <v>0</v>
      </c>
      <c r="O32" s="35">
        <f>O33+O34</f>
        <v>0</v>
      </c>
      <c r="P32" s="26">
        <f t="shared" si="1"/>
        <v>0</v>
      </c>
      <c r="Q32" s="26">
        <f t="shared" si="3"/>
        <v>0</v>
      </c>
      <c r="R32" s="26">
        <f t="shared" si="4"/>
        <v>0</v>
      </c>
      <c r="S32" s="24">
        <v>0</v>
      </c>
      <c r="T32" s="26">
        <f t="shared" si="2"/>
        <v>0</v>
      </c>
    </row>
    <row r="33" spans="1:20" ht="40.5">
      <c r="A33" s="27"/>
      <c r="B33" s="20" t="s">
        <v>94</v>
      </c>
      <c r="C33" s="21">
        <f>SUM(D33:E33)</f>
        <v>2480</v>
      </c>
      <c r="D33" s="21">
        <v>0</v>
      </c>
      <c r="E33" s="49">
        <v>2480</v>
      </c>
      <c r="F33" s="21">
        <f t="shared" si="0"/>
        <v>0</v>
      </c>
      <c r="G33" s="21"/>
      <c r="H33" s="21">
        <v>0</v>
      </c>
      <c r="I33" s="30"/>
      <c r="J33" s="20" t="s">
        <v>94</v>
      </c>
      <c r="K33" s="35">
        <f>L33+M33</f>
        <v>2480</v>
      </c>
      <c r="L33" s="24">
        <f aca="true" t="shared" si="9" ref="L33:M36">D33+G33</f>
        <v>0</v>
      </c>
      <c r="M33" s="24">
        <f t="shared" si="9"/>
        <v>2480</v>
      </c>
      <c r="N33" s="25"/>
      <c r="O33" s="25"/>
      <c r="P33" s="26">
        <f t="shared" si="1"/>
        <v>0</v>
      </c>
      <c r="Q33" s="26">
        <f t="shared" si="3"/>
        <v>0</v>
      </c>
      <c r="R33" s="26">
        <f t="shared" si="4"/>
        <v>0</v>
      </c>
      <c r="S33" s="24">
        <f t="shared" si="5"/>
        <v>0</v>
      </c>
      <c r="T33" s="26">
        <f t="shared" si="2"/>
        <v>0</v>
      </c>
    </row>
    <row r="34" spans="1:20" ht="27">
      <c r="A34" s="27"/>
      <c r="B34" s="20" t="s">
        <v>95</v>
      </c>
      <c r="C34" s="21">
        <f>SUM(D34:E34)</f>
        <v>1519</v>
      </c>
      <c r="D34" s="21">
        <v>261</v>
      </c>
      <c r="E34" s="49">
        <v>1258</v>
      </c>
      <c r="F34" s="21">
        <f t="shared" si="0"/>
        <v>0</v>
      </c>
      <c r="G34" s="21"/>
      <c r="H34" s="21">
        <v>0</v>
      </c>
      <c r="I34" s="30"/>
      <c r="J34" s="20" t="s">
        <v>95</v>
      </c>
      <c r="K34" s="35">
        <f>L34+M34</f>
        <v>1519</v>
      </c>
      <c r="L34" s="24">
        <f t="shared" si="9"/>
        <v>261</v>
      </c>
      <c r="M34" s="24">
        <f t="shared" si="9"/>
        <v>1258</v>
      </c>
      <c r="N34" s="25"/>
      <c r="O34" s="25"/>
      <c r="P34" s="26">
        <f t="shared" si="1"/>
        <v>0</v>
      </c>
      <c r="Q34" s="26">
        <f t="shared" si="3"/>
        <v>0</v>
      </c>
      <c r="R34" s="26">
        <f t="shared" si="4"/>
        <v>0</v>
      </c>
      <c r="S34" s="24">
        <v>0</v>
      </c>
      <c r="T34" s="26">
        <f t="shared" si="2"/>
        <v>0</v>
      </c>
    </row>
    <row r="35" spans="1:20" ht="67.5">
      <c r="A35" s="27">
        <v>1030156</v>
      </c>
      <c r="B35" s="28" t="s">
        <v>9</v>
      </c>
      <c r="C35" s="38">
        <f>SUM(D35:E35)</f>
        <v>38</v>
      </c>
      <c r="D35" s="21">
        <v>38</v>
      </c>
      <c r="E35" s="51">
        <v>0</v>
      </c>
      <c r="F35" s="21" t="e">
        <f t="shared" si="0"/>
        <v>#REF!</v>
      </c>
      <c r="G35" s="26" t="e">
        <f>#REF!</f>
        <v>#REF!</v>
      </c>
      <c r="H35" s="26">
        <v>0</v>
      </c>
      <c r="I35" s="30">
        <v>21213</v>
      </c>
      <c r="J35" s="23" t="s">
        <v>37</v>
      </c>
      <c r="K35" s="35" t="e">
        <f>L35+M35</f>
        <v>#REF!</v>
      </c>
      <c r="L35" s="24" t="e">
        <f>D35+G35</f>
        <v>#REF!</v>
      </c>
      <c r="M35" s="24">
        <f t="shared" si="9"/>
        <v>0</v>
      </c>
      <c r="N35" s="26"/>
      <c r="O35" s="26"/>
      <c r="P35" s="26" t="e">
        <f t="shared" si="1"/>
        <v>#REF!</v>
      </c>
      <c r="Q35" s="26" t="e">
        <f t="shared" si="3"/>
        <v>#REF!</v>
      </c>
      <c r="R35" s="26">
        <f t="shared" si="4"/>
        <v>0</v>
      </c>
      <c r="S35" s="24" t="e">
        <f t="shared" si="5"/>
        <v>#REF!</v>
      </c>
      <c r="T35" s="26" t="e">
        <f t="shared" si="2"/>
        <v>#REF!</v>
      </c>
    </row>
    <row r="36" spans="1:20" ht="54">
      <c r="A36" s="27">
        <v>1030178</v>
      </c>
      <c r="B36" s="28" t="s">
        <v>10</v>
      </c>
      <c r="C36" s="38">
        <v>140</v>
      </c>
      <c r="D36" s="21">
        <v>140</v>
      </c>
      <c r="E36" s="51">
        <v>0</v>
      </c>
      <c r="F36" s="21" t="e">
        <f t="shared" si="0"/>
        <v>#REF!</v>
      </c>
      <c r="G36" s="26" t="e">
        <f>#REF!</f>
        <v>#REF!</v>
      </c>
      <c r="H36" s="26">
        <v>0</v>
      </c>
      <c r="I36" s="30">
        <v>21214</v>
      </c>
      <c r="J36" s="23" t="s">
        <v>39</v>
      </c>
      <c r="K36" s="35" t="e">
        <f>L36+M36</f>
        <v>#REF!</v>
      </c>
      <c r="L36" s="24" t="e">
        <f t="shared" si="9"/>
        <v>#REF!</v>
      </c>
      <c r="M36" s="24">
        <f t="shared" si="9"/>
        <v>0</v>
      </c>
      <c r="N36" s="26"/>
      <c r="O36" s="26"/>
      <c r="P36" s="26" t="e">
        <f t="shared" si="1"/>
        <v>#REF!</v>
      </c>
      <c r="Q36" s="26" t="e">
        <f t="shared" si="3"/>
        <v>#REF!</v>
      </c>
      <c r="R36" s="26">
        <f t="shared" si="4"/>
        <v>0</v>
      </c>
      <c r="S36" s="24" t="e">
        <f t="shared" si="5"/>
        <v>#REF!</v>
      </c>
      <c r="T36" s="26" t="e">
        <f t="shared" si="2"/>
        <v>#REF!</v>
      </c>
    </row>
    <row r="37" spans="1:20" ht="13.5">
      <c r="A37" s="27"/>
      <c r="B37" s="28"/>
      <c r="C37" s="38"/>
      <c r="D37" s="21"/>
      <c r="E37" s="51"/>
      <c r="F37" s="21">
        <f t="shared" si="0"/>
        <v>0</v>
      </c>
      <c r="G37" s="26"/>
      <c r="H37" s="26"/>
      <c r="I37" s="22">
        <v>213</v>
      </c>
      <c r="J37" s="23" t="s">
        <v>18</v>
      </c>
      <c r="K37" s="35">
        <f>K38</f>
        <v>34</v>
      </c>
      <c r="L37" s="24">
        <f>K37-M37</f>
        <v>0</v>
      </c>
      <c r="M37" s="26">
        <f>M38</f>
        <v>34</v>
      </c>
      <c r="N37" s="26">
        <f>N38</f>
        <v>0</v>
      </c>
      <c r="O37" s="26">
        <f>O38</f>
        <v>0</v>
      </c>
      <c r="P37" s="26">
        <f t="shared" si="1"/>
        <v>-34</v>
      </c>
      <c r="Q37" s="26">
        <f t="shared" si="3"/>
        <v>0</v>
      </c>
      <c r="R37" s="26">
        <f t="shared" si="4"/>
        <v>-34</v>
      </c>
      <c r="S37" s="24">
        <f t="shared" si="5"/>
        <v>0</v>
      </c>
      <c r="T37" s="26">
        <f t="shared" si="2"/>
        <v>0</v>
      </c>
    </row>
    <row r="38" spans="1:20" ht="54">
      <c r="A38" s="27"/>
      <c r="B38" s="28" t="s">
        <v>79</v>
      </c>
      <c r="C38" s="38">
        <v>34</v>
      </c>
      <c r="D38" s="21">
        <v>0</v>
      </c>
      <c r="E38" s="51">
        <v>34</v>
      </c>
      <c r="F38" s="21">
        <f t="shared" si="0"/>
        <v>0</v>
      </c>
      <c r="G38" s="26"/>
      <c r="H38" s="26"/>
      <c r="I38" s="30">
        <v>21366</v>
      </c>
      <c r="J38" s="31" t="s">
        <v>40</v>
      </c>
      <c r="K38" s="35">
        <f>L38+M38</f>
        <v>34</v>
      </c>
      <c r="L38" s="24">
        <f>D38+G38</f>
        <v>0</v>
      </c>
      <c r="M38" s="24">
        <f>E38+H38</f>
        <v>34</v>
      </c>
      <c r="N38" s="25"/>
      <c r="O38" s="25"/>
      <c r="P38" s="26">
        <f t="shared" si="1"/>
        <v>0</v>
      </c>
      <c r="Q38" s="26">
        <f t="shared" si="3"/>
        <v>0</v>
      </c>
      <c r="R38" s="26">
        <f t="shared" si="4"/>
        <v>0</v>
      </c>
      <c r="S38" s="24">
        <f t="shared" si="5"/>
        <v>0</v>
      </c>
      <c r="T38" s="26">
        <f t="shared" si="2"/>
        <v>0</v>
      </c>
    </row>
    <row r="39" spans="1:20" ht="27">
      <c r="A39" s="27"/>
      <c r="B39" s="28"/>
      <c r="C39" s="38">
        <v>0</v>
      </c>
      <c r="D39" s="21">
        <v>0</v>
      </c>
      <c r="E39" s="51">
        <v>0</v>
      </c>
      <c r="F39" s="21">
        <f t="shared" si="0"/>
        <v>0</v>
      </c>
      <c r="G39" s="26"/>
      <c r="H39" s="26"/>
      <c r="I39" s="22">
        <v>214</v>
      </c>
      <c r="J39" s="23" t="s">
        <v>69</v>
      </c>
      <c r="K39" s="35">
        <f>K40</f>
        <v>20</v>
      </c>
      <c r="L39" s="24">
        <f>K39-M39</f>
        <v>0</v>
      </c>
      <c r="M39" s="26">
        <f>M40</f>
        <v>20</v>
      </c>
      <c r="N39" s="26">
        <f>N40</f>
        <v>0</v>
      </c>
      <c r="O39" s="26">
        <f>O40</f>
        <v>0</v>
      </c>
      <c r="P39" s="26">
        <f t="shared" si="1"/>
        <v>-20</v>
      </c>
      <c r="Q39" s="26">
        <f t="shared" si="3"/>
        <v>0</v>
      </c>
      <c r="R39" s="26">
        <f t="shared" si="4"/>
        <v>-20</v>
      </c>
      <c r="S39" s="24">
        <f t="shared" si="5"/>
        <v>0</v>
      </c>
      <c r="T39" s="26">
        <f t="shared" si="2"/>
        <v>0</v>
      </c>
    </row>
    <row r="40" spans="1:20" ht="54">
      <c r="A40" s="27"/>
      <c r="B40" s="28" t="s">
        <v>80</v>
      </c>
      <c r="C40" s="38">
        <v>20</v>
      </c>
      <c r="D40" s="21">
        <v>0</v>
      </c>
      <c r="E40" s="51">
        <v>20</v>
      </c>
      <c r="F40" s="21">
        <f t="shared" si="0"/>
        <v>0</v>
      </c>
      <c r="G40" s="26"/>
      <c r="H40" s="26">
        <v>0</v>
      </c>
      <c r="I40" s="30">
        <v>21463</v>
      </c>
      <c r="J40" s="31" t="s">
        <v>70</v>
      </c>
      <c r="K40" s="35">
        <f>L40+M40</f>
        <v>20</v>
      </c>
      <c r="L40" s="24">
        <f>D40+G40</f>
        <v>0</v>
      </c>
      <c r="M40" s="24">
        <f>E40+H40</f>
        <v>20</v>
      </c>
      <c r="N40" s="25"/>
      <c r="O40" s="25"/>
      <c r="P40" s="26">
        <f t="shared" si="1"/>
        <v>0</v>
      </c>
      <c r="Q40" s="26">
        <f t="shared" si="3"/>
        <v>0</v>
      </c>
      <c r="R40" s="26">
        <f t="shared" si="4"/>
        <v>0</v>
      </c>
      <c r="S40" s="24">
        <f t="shared" si="5"/>
        <v>0</v>
      </c>
      <c r="T40" s="26">
        <f t="shared" si="2"/>
        <v>0</v>
      </c>
    </row>
    <row r="41" spans="1:20" ht="13.5">
      <c r="A41" s="27"/>
      <c r="B41" s="28"/>
      <c r="C41" s="38"/>
      <c r="D41" s="21"/>
      <c r="E41" s="51"/>
      <c r="F41" s="21">
        <f t="shared" si="0"/>
        <v>0</v>
      </c>
      <c r="G41" s="26"/>
      <c r="H41" s="26"/>
      <c r="I41" s="22">
        <v>229</v>
      </c>
      <c r="J41" s="23" t="s">
        <v>43</v>
      </c>
      <c r="K41" s="35" t="e">
        <f>K42+K43+K44</f>
        <v>#REF!</v>
      </c>
      <c r="L41" s="24" t="e">
        <f>K41-M41</f>
        <v>#REF!</v>
      </c>
      <c r="M41" s="26">
        <f>M42+M43+M44</f>
        <v>422</v>
      </c>
      <c r="N41" s="26">
        <f>N42+N43+N44</f>
        <v>0</v>
      </c>
      <c r="O41" s="26">
        <f>O42+O43+O44</f>
        <v>0</v>
      </c>
      <c r="P41" s="26" t="e">
        <f t="shared" si="1"/>
        <v>#REF!</v>
      </c>
      <c r="Q41" s="26" t="e">
        <f t="shared" si="3"/>
        <v>#REF!</v>
      </c>
      <c r="R41" s="26">
        <f t="shared" si="4"/>
        <v>-422</v>
      </c>
      <c r="S41" s="26">
        <f>S42+S43+S44</f>
        <v>0</v>
      </c>
      <c r="T41" s="26"/>
    </row>
    <row r="42" spans="1:20" ht="67.5">
      <c r="A42" s="27"/>
      <c r="B42" s="28"/>
      <c r="C42" s="38">
        <v>0</v>
      </c>
      <c r="D42" s="21">
        <v>0</v>
      </c>
      <c r="E42" s="51">
        <v>0</v>
      </c>
      <c r="F42" s="21">
        <f t="shared" si="0"/>
        <v>0</v>
      </c>
      <c r="G42" s="26"/>
      <c r="H42" s="26"/>
      <c r="I42" s="30">
        <v>22904</v>
      </c>
      <c r="J42" s="23" t="s">
        <v>54</v>
      </c>
      <c r="K42" s="35"/>
      <c r="L42" s="24">
        <f>K42-M42</f>
        <v>0</v>
      </c>
      <c r="M42" s="26"/>
      <c r="N42" s="25"/>
      <c r="O42" s="25"/>
      <c r="P42" s="26">
        <f t="shared" si="1"/>
        <v>0</v>
      </c>
      <c r="Q42" s="26">
        <f t="shared" si="3"/>
        <v>0</v>
      </c>
      <c r="R42" s="26">
        <f t="shared" si="4"/>
        <v>0</v>
      </c>
      <c r="S42" s="24">
        <f t="shared" si="5"/>
        <v>0</v>
      </c>
      <c r="T42" s="26">
        <f t="shared" si="2"/>
        <v>0</v>
      </c>
    </row>
    <row r="43" spans="1:20" ht="54">
      <c r="A43" s="27"/>
      <c r="B43" s="28" t="s">
        <v>81</v>
      </c>
      <c r="C43" s="38">
        <v>0</v>
      </c>
      <c r="D43" s="21">
        <v>0</v>
      </c>
      <c r="E43" s="51">
        <v>0</v>
      </c>
      <c r="F43" s="21">
        <f t="shared" si="0"/>
        <v>140</v>
      </c>
      <c r="G43" s="26"/>
      <c r="H43" s="38">
        <v>140</v>
      </c>
      <c r="I43" s="30">
        <v>22908</v>
      </c>
      <c r="J43" s="23" t="s">
        <v>44</v>
      </c>
      <c r="K43" s="35">
        <f>L43+M43</f>
        <v>140</v>
      </c>
      <c r="L43" s="24">
        <f aca="true" t="shared" si="10" ref="L43:M45">D43+G43</f>
        <v>0</v>
      </c>
      <c r="M43" s="24">
        <f t="shared" si="10"/>
        <v>140</v>
      </c>
      <c r="N43" s="25"/>
      <c r="O43" s="25"/>
      <c r="P43" s="26">
        <f t="shared" si="1"/>
        <v>0</v>
      </c>
      <c r="Q43" s="26">
        <f t="shared" si="3"/>
        <v>0</v>
      </c>
      <c r="R43" s="26">
        <f t="shared" si="4"/>
        <v>0</v>
      </c>
      <c r="S43" s="24">
        <f t="shared" si="5"/>
        <v>0</v>
      </c>
      <c r="T43" s="26">
        <f t="shared" si="2"/>
        <v>0</v>
      </c>
    </row>
    <row r="44" spans="1:20" ht="53.25" customHeight="1">
      <c r="A44" s="27">
        <v>1030155</v>
      </c>
      <c r="B44" s="28" t="s">
        <v>11</v>
      </c>
      <c r="C44" s="38">
        <f>SUM(D44:E44)</f>
        <v>529.9</v>
      </c>
      <c r="D44" s="21">
        <f>D45+D50</f>
        <v>247.9</v>
      </c>
      <c r="E44" s="21">
        <f>E45+E50</f>
        <v>282</v>
      </c>
      <c r="F44" s="21" t="e">
        <f t="shared" si="0"/>
        <v>#REF!</v>
      </c>
      <c r="G44" s="26" t="e">
        <f>G45+G50</f>
        <v>#REF!</v>
      </c>
      <c r="H44" s="26">
        <f>H45+H50</f>
        <v>0</v>
      </c>
      <c r="I44" s="30">
        <v>22960</v>
      </c>
      <c r="J44" s="23" t="s">
        <v>46</v>
      </c>
      <c r="K44" s="35" t="e">
        <f>L44+M44</f>
        <v>#REF!</v>
      </c>
      <c r="L44" s="24" t="e">
        <f t="shared" si="10"/>
        <v>#REF!</v>
      </c>
      <c r="M44" s="24">
        <f t="shared" si="10"/>
        <v>282</v>
      </c>
      <c r="N44" s="26">
        <f>N45+N50</f>
        <v>0</v>
      </c>
      <c r="O44" s="26">
        <f>O45+O50</f>
        <v>0</v>
      </c>
      <c r="P44" s="26" t="e">
        <f t="shared" si="1"/>
        <v>#REF!</v>
      </c>
      <c r="Q44" s="26"/>
      <c r="R44" s="26"/>
      <c r="S44" s="24"/>
      <c r="T44" s="26">
        <f t="shared" si="2"/>
        <v>0</v>
      </c>
    </row>
    <row r="45" spans="1:20" ht="13.5">
      <c r="A45" s="27"/>
      <c r="B45" s="28" t="s">
        <v>82</v>
      </c>
      <c r="C45" s="38">
        <f aca="true" t="shared" si="11" ref="C45:C50">SUM(D45:E45)</f>
        <v>440</v>
      </c>
      <c r="D45" s="21">
        <v>190</v>
      </c>
      <c r="E45" s="52">
        <v>250</v>
      </c>
      <c r="F45" s="21" t="e">
        <f t="shared" si="0"/>
        <v>#REF!</v>
      </c>
      <c r="G45" s="37" t="e">
        <f>SUM(G46:G49)</f>
        <v>#REF!</v>
      </c>
      <c r="H45" s="37">
        <f>SUM(H46:H49)</f>
        <v>0</v>
      </c>
      <c r="I45" s="30"/>
      <c r="J45" s="23" t="s">
        <v>82</v>
      </c>
      <c r="K45" s="35" t="e">
        <f>SUM(L45:M45)</f>
        <v>#REF!</v>
      </c>
      <c r="L45" s="35" t="e">
        <f t="shared" si="10"/>
        <v>#REF!</v>
      </c>
      <c r="M45" s="35">
        <f t="shared" si="10"/>
        <v>250</v>
      </c>
      <c r="N45" s="35">
        <f>N46+N47+N48+N49</f>
        <v>0</v>
      </c>
      <c r="O45" s="35">
        <f>O46+O47+O48+O49</f>
        <v>0</v>
      </c>
      <c r="P45" s="26"/>
      <c r="Q45" s="26"/>
      <c r="R45" s="26"/>
      <c r="S45" s="24"/>
      <c r="T45" s="26">
        <f t="shared" si="2"/>
        <v>0</v>
      </c>
    </row>
    <row r="46" spans="1:20" ht="48" customHeight="1">
      <c r="A46" s="27"/>
      <c r="B46" s="20" t="s">
        <v>96</v>
      </c>
      <c r="C46" s="38">
        <f t="shared" si="11"/>
        <v>921</v>
      </c>
      <c r="D46" s="21">
        <v>681</v>
      </c>
      <c r="E46" s="51">
        <v>240</v>
      </c>
      <c r="F46" s="21" t="e">
        <f t="shared" si="0"/>
        <v>#REF!</v>
      </c>
      <c r="G46" s="26" t="e">
        <f>#REF!</f>
        <v>#REF!</v>
      </c>
      <c r="H46" s="26">
        <v>0</v>
      </c>
      <c r="I46" s="30"/>
      <c r="J46" s="20" t="s">
        <v>96</v>
      </c>
      <c r="K46" s="35" t="e">
        <f>L46+M46</f>
        <v>#REF!</v>
      </c>
      <c r="L46" s="24" t="e">
        <f aca="true" t="shared" si="12" ref="L46:M49">D46+G46</f>
        <v>#REF!</v>
      </c>
      <c r="M46" s="24">
        <f t="shared" si="12"/>
        <v>240</v>
      </c>
      <c r="N46" s="25"/>
      <c r="O46" s="25"/>
      <c r="P46" s="26" t="e">
        <f t="shared" si="1"/>
        <v>#REF!</v>
      </c>
      <c r="Q46" s="26" t="e">
        <f t="shared" si="3"/>
        <v>#REF!</v>
      </c>
      <c r="R46" s="26">
        <f t="shared" si="4"/>
        <v>0</v>
      </c>
      <c r="S46" s="24">
        <v>0</v>
      </c>
      <c r="T46" s="26"/>
    </row>
    <row r="47" spans="1:20" ht="48" customHeight="1">
      <c r="A47" s="27"/>
      <c r="B47" s="20" t="s">
        <v>97</v>
      </c>
      <c r="C47" s="38">
        <f t="shared" si="11"/>
        <v>59</v>
      </c>
      <c r="D47" s="21">
        <v>0</v>
      </c>
      <c r="E47" s="51">
        <v>59</v>
      </c>
      <c r="F47" s="21">
        <f t="shared" si="0"/>
        <v>0</v>
      </c>
      <c r="G47" s="26"/>
      <c r="H47" s="26">
        <v>0</v>
      </c>
      <c r="I47" s="30"/>
      <c r="J47" s="20" t="s">
        <v>97</v>
      </c>
      <c r="K47" s="35">
        <f>L47+M47</f>
        <v>59</v>
      </c>
      <c r="L47" s="24">
        <f t="shared" si="12"/>
        <v>0</v>
      </c>
      <c r="M47" s="24">
        <f t="shared" si="12"/>
        <v>59</v>
      </c>
      <c r="N47" s="25"/>
      <c r="O47" s="25"/>
      <c r="P47" s="26">
        <f t="shared" si="1"/>
        <v>0</v>
      </c>
      <c r="Q47" s="26">
        <f t="shared" si="3"/>
        <v>0</v>
      </c>
      <c r="R47" s="26">
        <f t="shared" si="4"/>
        <v>0</v>
      </c>
      <c r="S47" s="24">
        <f t="shared" si="5"/>
        <v>0</v>
      </c>
      <c r="T47" s="26">
        <f t="shared" si="2"/>
        <v>0</v>
      </c>
    </row>
    <row r="48" spans="1:20" ht="48" customHeight="1">
      <c r="A48" s="27"/>
      <c r="B48" s="20" t="s">
        <v>98</v>
      </c>
      <c r="C48" s="38">
        <f t="shared" si="11"/>
        <v>-331</v>
      </c>
      <c r="D48" s="21">
        <v>-390</v>
      </c>
      <c r="E48" s="51">
        <v>59</v>
      </c>
      <c r="F48" s="21">
        <f t="shared" si="0"/>
        <v>0</v>
      </c>
      <c r="G48" s="26"/>
      <c r="H48" s="26">
        <v>0</v>
      </c>
      <c r="I48" s="30"/>
      <c r="J48" s="20" t="s">
        <v>98</v>
      </c>
      <c r="K48" s="35">
        <f>L48+M48</f>
        <v>-331</v>
      </c>
      <c r="L48" s="24">
        <f t="shared" si="12"/>
        <v>-390</v>
      </c>
      <c r="M48" s="24">
        <f t="shared" si="12"/>
        <v>59</v>
      </c>
      <c r="N48" s="25"/>
      <c r="O48" s="25"/>
      <c r="P48" s="26">
        <f t="shared" si="1"/>
        <v>0</v>
      </c>
      <c r="Q48" s="26">
        <f t="shared" si="3"/>
        <v>0</v>
      </c>
      <c r="R48" s="26">
        <f t="shared" si="4"/>
        <v>0</v>
      </c>
      <c r="S48" s="24">
        <f t="shared" si="5"/>
        <v>0</v>
      </c>
      <c r="T48" s="26"/>
    </row>
    <row r="49" spans="1:20" ht="48.75" customHeight="1">
      <c r="A49" s="27"/>
      <c r="B49" s="20" t="s">
        <v>99</v>
      </c>
      <c r="C49" s="38">
        <f t="shared" si="11"/>
        <v>9</v>
      </c>
      <c r="D49" s="21">
        <v>0</v>
      </c>
      <c r="E49" s="51">
        <v>9</v>
      </c>
      <c r="F49" s="21">
        <f t="shared" si="0"/>
        <v>0</v>
      </c>
      <c r="G49" s="26"/>
      <c r="H49" s="26">
        <v>0</v>
      </c>
      <c r="I49" s="30"/>
      <c r="J49" s="20" t="s">
        <v>99</v>
      </c>
      <c r="K49" s="35">
        <f>L49+M49</f>
        <v>9</v>
      </c>
      <c r="L49" s="24">
        <f t="shared" si="12"/>
        <v>0</v>
      </c>
      <c r="M49" s="24">
        <f t="shared" si="12"/>
        <v>9</v>
      </c>
      <c r="N49" s="25"/>
      <c r="O49" s="25"/>
      <c r="P49" s="26">
        <f t="shared" si="1"/>
        <v>0</v>
      </c>
      <c r="Q49" s="26">
        <f t="shared" si="3"/>
        <v>0</v>
      </c>
      <c r="R49" s="26">
        <f t="shared" si="4"/>
        <v>0</v>
      </c>
      <c r="S49" s="24">
        <f t="shared" si="5"/>
        <v>0</v>
      </c>
      <c r="T49" s="26">
        <f t="shared" si="2"/>
        <v>0</v>
      </c>
    </row>
    <row r="50" spans="1:20" ht="13.5">
      <c r="A50" s="27"/>
      <c r="B50" s="28" t="s">
        <v>83</v>
      </c>
      <c r="C50" s="38">
        <f t="shared" si="11"/>
        <v>89.9</v>
      </c>
      <c r="D50" s="21">
        <v>57.900000000000006</v>
      </c>
      <c r="E50" s="52">
        <v>32</v>
      </c>
      <c r="F50" s="21" t="e">
        <f t="shared" si="0"/>
        <v>#REF!</v>
      </c>
      <c r="G50" s="35" t="e">
        <f>#REF!</f>
        <v>#REF!</v>
      </c>
      <c r="H50" s="26">
        <v>0</v>
      </c>
      <c r="I50" s="30"/>
      <c r="J50" s="23" t="s">
        <v>83</v>
      </c>
      <c r="K50" s="35" t="e">
        <f>L50+M50</f>
        <v>#REF!</v>
      </c>
      <c r="L50" s="24" t="e">
        <f>D50+G50</f>
        <v>#REF!</v>
      </c>
      <c r="M50" s="24">
        <f>E50+H50</f>
        <v>32</v>
      </c>
      <c r="N50" s="19"/>
      <c r="O50" s="19"/>
      <c r="P50" s="26" t="e">
        <f t="shared" si="1"/>
        <v>#REF!</v>
      </c>
      <c r="Q50" s="26" t="e">
        <f t="shared" si="3"/>
        <v>#REF!</v>
      </c>
      <c r="R50" s="26">
        <f t="shared" si="4"/>
        <v>0</v>
      </c>
      <c r="S50" s="24" t="e">
        <f t="shared" si="5"/>
        <v>#REF!</v>
      </c>
      <c r="T50" s="26" t="e">
        <f t="shared" si="2"/>
        <v>#REF!</v>
      </c>
    </row>
  </sheetData>
  <sheetProtection/>
  <mergeCells count="18">
    <mergeCell ref="T3:T5"/>
    <mergeCell ref="A4:A5"/>
    <mergeCell ref="B4:B5"/>
    <mergeCell ref="C4:E4"/>
    <mergeCell ref="F4:H4"/>
    <mergeCell ref="Q4:Q5"/>
    <mergeCell ref="R4:R5"/>
    <mergeCell ref="I4:I5"/>
    <mergeCell ref="J4:J5"/>
    <mergeCell ref="K4:M4"/>
    <mergeCell ref="A1:S1"/>
    <mergeCell ref="A3:H3"/>
    <mergeCell ref="I3:O3"/>
    <mergeCell ref="P3:R3"/>
    <mergeCell ref="S3:S5"/>
    <mergeCell ref="N4:N5"/>
    <mergeCell ref="O4:O5"/>
    <mergeCell ref="P4:P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2019-09-22T01:06:15Z</cp:lastPrinted>
  <dcterms:created xsi:type="dcterms:W3CDTF">1996-12-17T01:32:42Z</dcterms:created>
  <dcterms:modified xsi:type="dcterms:W3CDTF">2020-05-15T00:44:42Z</dcterms:modified>
  <cp:category/>
  <cp:version/>
  <cp:contentType/>
  <cp:contentStatus/>
</cp:coreProperties>
</file>